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trade14\Google Drive\32. Hecho Relevante\Presentación Resultados 2018S1\"/>
    </mc:Choice>
  </mc:AlternateContent>
  <xr:revisionPtr revIDLastSave="0" documentId="8_{EC7DDFF7-A8C4-42ED-870E-9A634EE983C6}" xr6:coauthVersionLast="37" xr6:coauthVersionMax="37" xr10:uidLastSave="{00000000-0000-0000-0000-000000000000}"/>
  <bookViews>
    <workbookView xWindow="0" yWindow="0" windowWidth="16410" windowHeight="7545" firstSheet="1" activeTab="1" xr2:uid="{00000000-000D-0000-FFFF-FFFF00000000}"/>
  </bookViews>
  <sheets>
    <sheet name="Checks" sheetId="15" state="hidden" r:id="rId1"/>
    <sheet name="BALANCE conso" sheetId="2" r:id="rId2"/>
    <sheet name="PL conso" sheetId="3" r:id="rId3"/>
    <sheet name="SORIE conso" sheetId="6" r:id="rId4"/>
    <sheet name="PN conso" sheetId="7" r:id="rId5"/>
    <sheet name="EFE conso" sheetId="8" r:id="rId6"/>
    <sheet name="BALANCE Ind." sheetId="17" r:id="rId7"/>
    <sheet name="PL Ind." sheetId="18" r:id="rId8"/>
    <sheet name="Sabana 2017 (2)" sheetId="16" state="hidden" r:id="rId9"/>
  </sheets>
  <externalReferences>
    <externalReference r:id="rId10"/>
    <externalReference r:id="rId11"/>
    <externalReference r:id="rId12"/>
  </externalReferences>
  <definedNames>
    <definedName name="_xlnm._FilterDatabase" localSheetId="8" hidden="1">'Sabana 2017 (2)'!$A$4:$AF$115</definedName>
    <definedName name="_xlnm.Print_Area" localSheetId="6">'BALANCE Ind.'!$A$1:$I$44</definedName>
    <definedName name="_xlnm.Print_Area" localSheetId="5">'EFE conso'!$A$1:$G$53</definedName>
    <definedName name="_xlnm.Print_Area" localSheetId="2">'PL conso'!$A$1:$F$45</definedName>
    <definedName name="_xlnm.Print_Area" localSheetId="7">'PL Ind.'!$A$1:$E$40</definedName>
    <definedName name="_xlnm.Print_Area" localSheetId="4">'PN conso'!$B$2:$J$30</definedName>
    <definedName name="_xlnm.Print_Area" localSheetId="3">'SORIE conso'!$A$1:$F$24</definedName>
    <definedName name="AS2DocOpenMode" hidden="1">"AS2DocumentEdit"</definedName>
    <definedName name="BS.PÁG.5" hidden="1">{#N/A,#N/A,FALSE,"Aging Summary";#N/A,#N/A,FALSE,"Ratio Analysis";#N/A,#N/A,FALSE,"Test 120 Day Accts";#N/A,#N/A,FALSE,"Tickmarks"}</definedName>
    <definedName name="BSCONSO" hidden="1">{#N/A,#N/A,FALSE,"Aging Summary";#N/A,#N/A,FALSE,"Ratio Analysis";#N/A,#N/A,FALSE,"Test 120 Day Accts";#N/A,#N/A,FALSE,"Tickmarks"}</definedName>
    <definedName name="CF_AccruedExpenses" localSheetId="8">#REF!</definedName>
    <definedName name="CF_AccruedExpenses">#REF!</definedName>
    <definedName name="CF_Cash" localSheetId="8">#REF!</definedName>
    <definedName name="CF_Cash">#REF!</definedName>
    <definedName name="CF_CurrentLTDebit" localSheetId="8">#REF!</definedName>
    <definedName name="CF_CurrentLTDebit">#REF!</definedName>
    <definedName name="CF_DeferredTax" localSheetId="8">#REF!</definedName>
    <definedName name="CF_DeferredTax">#REF!</definedName>
    <definedName name="CF_Dividends" localSheetId="8">#REF!</definedName>
    <definedName name="CF_Dividends">#REF!</definedName>
    <definedName name="CF_Intangibles" localSheetId="8">#REF!</definedName>
    <definedName name="CF_Intangibles">#REF!</definedName>
    <definedName name="CF_Inventories" localSheetId="8">#REF!</definedName>
    <definedName name="CF_Inventories">#REF!</definedName>
    <definedName name="CF_Investments" localSheetId="8">#REF!</definedName>
    <definedName name="CF_Investments">#REF!</definedName>
    <definedName name="CF_LTDebt" localSheetId="8">#REF!</definedName>
    <definedName name="CF_LTDebt">#REF!</definedName>
    <definedName name="CF_NetIncome" localSheetId="5">#REF!</definedName>
    <definedName name="CF_NetIncome" localSheetId="8">#REF!</definedName>
    <definedName name="CF_NetIncome">#REF!</definedName>
    <definedName name="CF_Payables" localSheetId="8">#REF!</definedName>
    <definedName name="CF_Payables">#REF!</definedName>
    <definedName name="CF_PrepaidExpenses" localSheetId="8">#REF!</definedName>
    <definedName name="CF_PrepaidExpenses">#REF!</definedName>
    <definedName name="CF_Property" localSheetId="8">#REF!</definedName>
    <definedName name="CF_Property">#REF!</definedName>
    <definedName name="CF_Receivables" localSheetId="8">#REF!</definedName>
    <definedName name="CF_Receivables">#REF!</definedName>
    <definedName name="CF_Shares" localSheetId="8">#REF!</definedName>
    <definedName name="CF_Shares">#REF!</definedName>
    <definedName name="CF_Taxation" localSheetId="8">#REF!</definedName>
    <definedName name="CF_Taxation">#REF!</definedName>
    <definedName name="FLUJOS.PÁG.11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X"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17" l="1"/>
  <c r="C43" i="17" l="1"/>
  <c r="B37" i="2" l="1"/>
  <c r="G9" i="15" l="1"/>
  <c r="AD113" i="16"/>
  <c r="AC113" i="16"/>
  <c r="C113" i="16"/>
  <c r="Z113" i="16" s="1"/>
  <c r="W112" i="16"/>
  <c r="W114" i="16" s="1"/>
  <c r="W115" i="16" s="1"/>
  <c r="Y111" i="16"/>
  <c r="X111" i="16"/>
  <c r="W111" i="16"/>
  <c r="L111" i="16"/>
  <c r="F111" i="16"/>
  <c r="E111" i="16"/>
  <c r="AD110" i="16"/>
  <c r="C110" i="16"/>
  <c r="AD109" i="16"/>
  <c r="AC109" i="16"/>
  <c r="Z109" i="16"/>
  <c r="AD108" i="16"/>
  <c r="AC108" i="16"/>
  <c r="Z108" i="16"/>
  <c r="C108" i="16"/>
  <c r="Q107" i="16"/>
  <c r="D107" i="16"/>
  <c r="D111" i="16" s="1"/>
  <c r="C107" i="16"/>
  <c r="AC107" i="16" s="1"/>
  <c r="AD106" i="16"/>
  <c r="C106" i="16"/>
  <c r="AC106" i="16" s="1"/>
  <c r="Z104" i="16"/>
  <c r="C103" i="16"/>
  <c r="Z103" i="16" s="1"/>
  <c r="Z102" i="16" s="1"/>
  <c r="AD102" i="16"/>
  <c r="Y101" i="16"/>
  <c r="Y112" i="16" s="1"/>
  <c r="Y114" i="16" s="1"/>
  <c r="Y115" i="16" s="1"/>
  <c r="X101" i="16"/>
  <c r="X112" i="16" s="1"/>
  <c r="X114" i="16" s="1"/>
  <c r="X115" i="16" s="1"/>
  <c r="W101" i="16"/>
  <c r="L101" i="16"/>
  <c r="F101" i="16"/>
  <c r="F112" i="16" s="1"/>
  <c r="F114" i="16" s="1"/>
  <c r="F115" i="16" s="1"/>
  <c r="D100" i="16"/>
  <c r="AD100" i="16" s="1"/>
  <c r="C100" i="16"/>
  <c r="AD99" i="16"/>
  <c r="C99" i="16"/>
  <c r="AD98" i="16"/>
  <c r="C98" i="16"/>
  <c r="AD97" i="16"/>
  <c r="E97" i="16"/>
  <c r="E101" i="16" s="1"/>
  <c r="E112" i="16" s="1"/>
  <c r="E114" i="16" s="1"/>
  <c r="E115" i="16" s="1"/>
  <c r="C97" i="16"/>
  <c r="AC97" i="16" s="1"/>
  <c r="D96" i="16"/>
  <c r="AD96" i="16" s="1"/>
  <c r="C96" i="16"/>
  <c r="AC96" i="16" s="1"/>
  <c r="D95" i="16"/>
  <c r="AD95" i="16" s="1"/>
  <c r="C95" i="16"/>
  <c r="D94" i="16"/>
  <c r="AD94" i="16" s="1"/>
  <c r="C94" i="16"/>
  <c r="AC94" i="16" s="1"/>
  <c r="AD92" i="16"/>
  <c r="AC92" i="16"/>
  <c r="Z92" i="16"/>
  <c r="AD91" i="16"/>
  <c r="C91" i="16"/>
  <c r="AD90" i="16"/>
  <c r="AD89" i="16" s="1"/>
  <c r="C90" i="16"/>
  <c r="AD88" i="16"/>
  <c r="AD87" i="16" s="1"/>
  <c r="C88" i="16"/>
  <c r="P88" i="16" s="1"/>
  <c r="P98" i="16" s="1"/>
  <c r="Y86" i="16"/>
  <c r="D86" i="16"/>
  <c r="AD86" i="16" s="1"/>
  <c r="C86" i="16"/>
  <c r="AC86" i="16" s="1"/>
  <c r="D85" i="16"/>
  <c r="AD85" i="16" s="1"/>
  <c r="AD84" i="16" s="1"/>
  <c r="C85" i="16"/>
  <c r="AD83" i="16"/>
  <c r="C83" i="16"/>
  <c r="D82" i="16"/>
  <c r="C82" i="16"/>
  <c r="AC82" i="16" s="1"/>
  <c r="AC81" i="16" s="1"/>
  <c r="F78" i="16"/>
  <c r="F79" i="16" s="1"/>
  <c r="X77" i="16"/>
  <c r="W77" i="16"/>
  <c r="W78" i="16" s="1"/>
  <c r="W79" i="16" s="1"/>
  <c r="F77" i="16"/>
  <c r="E77" i="16"/>
  <c r="AC76" i="16"/>
  <c r="D76" i="16"/>
  <c r="AD76" i="16" s="1"/>
  <c r="C76" i="16"/>
  <c r="AD75" i="16"/>
  <c r="D75" i="16"/>
  <c r="C75" i="16"/>
  <c r="AD74" i="16"/>
  <c r="C74" i="16"/>
  <c r="AD73" i="16"/>
  <c r="L73" i="16"/>
  <c r="L77" i="16" s="1"/>
  <c r="L78" i="16" s="1"/>
  <c r="C73" i="16"/>
  <c r="Z72" i="16"/>
  <c r="Y72" i="16"/>
  <c r="D72" i="16"/>
  <c r="AD72" i="16" s="1"/>
  <c r="C72" i="16"/>
  <c r="AC72" i="16" s="1"/>
  <c r="D71" i="16"/>
  <c r="D77" i="16" s="1"/>
  <c r="C71" i="16"/>
  <c r="AC71" i="16" s="1"/>
  <c r="D69" i="16"/>
  <c r="C69" i="16"/>
  <c r="Z69" i="16" s="1"/>
  <c r="AD68" i="16"/>
  <c r="C68" i="16"/>
  <c r="AD67" i="16"/>
  <c r="M67" i="16"/>
  <c r="M1" i="16" s="1"/>
  <c r="C67" i="16"/>
  <c r="Z65" i="16"/>
  <c r="Y62" i="16"/>
  <c r="X62" i="16"/>
  <c r="W62" i="16"/>
  <c r="L62" i="16"/>
  <c r="E62" i="16"/>
  <c r="D62" i="16"/>
  <c r="AD61" i="16"/>
  <c r="C61" i="16"/>
  <c r="AD60" i="16"/>
  <c r="N60" i="16"/>
  <c r="N1" i="16" s="1"/>
  <c r="K60" i="16"/>
  <c r="K1" i="16" s="1"/>
  <c r="J60" i="16"/>
  <c r="C60" i="16"/>
  <c r="AD59" i="16"/>
  <c r="AC59" i="16"/>
  <c r="C59" i="16"/>
  <c r="Z59" i="16" s="1"/>
  <c r="C58" i="16"/>
  <c r="C62" i="16" s="1"/>
  <c r="Y56" i="16"/>
  <c r="W56" i="16"/>
  <c r="L56" i="16"/>
  <c r="F56" i="16"/>
  <c r="E56" i="16"/>
  <c r="AD55" i="16"/>
  <c r="C55" i="16"/>
  <c r="AC55" i="16" s="1"/>
  <c r="D54" i="16"/>
  <c r="AD54" i="16" s="1"/>
  <c r="C54" i="16"/>
  <c r="AC54" i="16" s="1"/>
  <c r="D53" i="16"/>
  <c r="X53" i="16" s="1"/>
  <c r="C53" i="16"/>
  <c r="AC53" i="16" s="1"/>
  <c r="AC51" i="16" s="1"/>
  <c r="AD52" i="16"/>
  <c r="AC52" i="16"/>
  <c r="Z52" i="16"/>
  <c r="C51" i="16"/>
  <c r="AD50" i="16"/>
  <c r="AC50" i="16"/>
  <c r="X49" i="16"/>
  <c r="D49" i="16"/>
  <c r="AD49" i="16" s="1"/>
  <c r="C49" i="16"/>
  <c r="AD48" i="16"/>
  <c r="C48" i="16"/>
  <c r="AD46" i="16"/>
  <c r="C46" i="16"/>
  <c r="D45" i="16"/>
  <c r="AD45" i="16" s="1"/>
  <c r="C45" i="16"/>
  <c r="AC45" i="16" s="1"/>
  <c r="W40" i="16"/>
  <c r="X39" i="16"/>
  <c r="W39" i="16"/>
  <c r="L39" i="16"/>
  <c r="E39" i="16"/>
  <c r="E40" i="16" s="1"/>
  <c r="D38" i="16"/>
  <c r="AD38" i="16" s="1"/>
  <c r="AD37" i="16" s="1"/>
  <c r="C38" i="16"/>
  <c r="AC38" i="16" s="1"/>
  <c r="AC37" i="16" s="1"/>
  <c r="AD36" i="16"/>
  <c r="Z36" i="16"/>
  <c r="C36" i="16"/>
  <c r="AC36" i="16" s="1"/>
  <c r="AD35" i="16"/>
  <c r="AD34" i="16" s="1"/>
  <c r="G35" i="16"/>
  <c r="C35" i="16"/>
  <c r="Z35" i="16" s="1"/>
  <c r="H33" i="16"/>
  <c r="D33" i="16"/>
  <c r="AD33" i="16" s="1"/>
  <c r="C33" i="16"/>
  <c r="AC33" i="16" s="1"/>
  <c r="AD32" i="16"/>
  <c r="C32" i="16"/>
  <c r="Z32" i="16" s="1"/>
  <c r="AD31" i="16"/>
  <c r="C31" i="16"/>
  <c r="Z31" i="16" s="1"/>
  <c r="AD30" i="16"/>
  <c r="C30" i="16"/>
  <c r="Z30" i="16" s="1"/>
  <c r="AD29" i="16"/>
  <c r="C29" i="16"/>
  <c r="AC29" i="16" s="1"/>
  <c r="Y28" i="16"/>
  <c r="Y71" i="16" s="1"/>
  <c r="Y77" i="16" s="1"/>
  <c r="Y78" i="16" s="1"/>
  <c r="U28" i="16"/>
  <c r="U1" i="16" s="1"/>
  <c r="D28" i="16"/>
  <c r="AD28" i="16" s="1"/>
  <c r="C28" i="16"/>
  <c r="C27" i="16" s="1"/>
  <c r="AD26" i="16"/>
  <c r="C26" i="16"/>
  <c r="AC26" i="16" s="1"/>
  <c r="AD25" i="16"/>
  <c r="AD24" i="16" s="1"/>
  <c r="Z25" i="16"/>
  <c r="C25" i="16"/>
  <c r="AC25" i="16" s="1"/>
  <c r="Y22" i="16"/>
  <c r="X22" i="16"/>
  <c r="W22" i="16"/>
  <c r="L22" i="16"/>
  <c r="L40" i="16" s="1"/>
  <c r="L1" i="16" s="1"/>
  <c r="E22" i="16"/>
  <c r="D21" i="16"/>
  <c r="D22" i="16" s="1"/>
  <c r="C21" i="16"/>
  <c r="AD20" i="16"/>
  <c r="AD18" i="16" s="1"/>
  <c r="F20" i="16"/>
  <c r="F1" i="16" s="1"/>
  <c r="C20" i="16"/>
  <c r="AC20" i="16" s="1"/>
  <c r="AD19" i="16"/>
  <c r="C19" i="16"/>
  <c r="C18" i="16" s="1"/>
  <c r="AD17" i="16"/>
  <c r="AD16" i="16" s="1"/>
  <c r="C17" i="16"/>
  <c r="Z17" i="16" s="1"/>
  <c r="Z16" i="16" s="1"/>
  <c r="AD15" i="16"/>
  <c r="AD13" i="16" s="1"/>
  <c r="AC15" i="16"/>
  <c r="Z15" i="16"/>
  <c r="C15" i="16"/>
  <c r="AD14" i="16"/>
  <c r="AC14" i="16"/>
  <c r="Z14" i="16"/>
  <c r="C14" i="16"/>
  <c r="Z13" i="16"/>
  <c r="C13" i="16"/>
  <c r="AD12" i="16"/>
  <c r="AC12" i="16"/>
  <c r="Z12" i="16"/>
  <c r="C12" i="16"/>
  <c r="AD11" i="16"/>
  <c r="AC11" i="16"/>
  <c r="Z11" i="16"/>
  <c r="C11" i="16"/>
  <c r="AD10" i="16"/>
  <c r="AC10" i="16"/>
  <c r="Z10" i="16"/>
  <c r="C10" i="16"/>
  <c r="AD9" i="16"/>
  <c r="AC9" i="16"/>
  <c r="AC7" i="16" s="1"/>
  <c r="Z9" i="16"/>
  <c r="S9" i="16"/>
  <c r="C9" i="16"/>
  <c r="C7" i="16" s="1"/>
  <c r="Z8" i="16"/>
  <c r="AD7" i="16"/>
  <c r="T1" i="16"/>
  <c r="S1" i="16"/>
  <c r="R1" i="16"/>
  <c r="Q1" i="16"/>
  <c r="P1" i="16"/>
  <c r="J1" i="16"/>
  <c r="I1" i="16"/>
  <c r="H1" i="16"/>
  <c r="G1" i="16"/>
  <c r="AC13" i="16" l="1"/>
  <c r="AC32" i="16"/>
  <c r="AD58" i="16"/>
  <c r="C16" i="16"/>
  <c r="AC17" i="16"/>
  <c r="AC16" i="16" s="1"/>
  <c r="AC24" i="16"/>
  <c r="Z26" i="16"/>
  <c r="AC31" i="16"/>
  <c r="C37" i="16"/>
  <c r="Z38" i="16"/>
  <c r="Z37" i="16" s="1"/>
  <c r="C47" i="16"/>
  <c r="C84" i="16"/>
  <c r="Z7" i="16"/>
  <c r="Z19" i="16"/>
  <c r="Z24" i="16"/>
  <c r="AC30" i="16"/>
  <c r="AD47" i="16"/>
  <c r="Z55" i="16"/>
  <c r="Z76" i="16"/>
  <c r="C24" i="16"/>
  <c r="AD27" i="16"/>
  <c r="AD39" i="16" s="1"/>
  <c r="Y29" i="16"/>
  <c r="C34" i="16"/>
  <c r="AC35" i="16"/>
  <c r="AC34" i="16" s="1"/>
  <c r="D56" i="16"/>
  <c r="Z54" i="16"/>
  <c r="Z106" i="16"/>
  <c r="AC19" i="16"/>
  <c r="AC18" i="16" s="1"/>
  <c r="Z29" i="16"/>
  <c r="X45" i="16"/>
  <c r="AD53" i="16"/>
  <c r="AD51" i="16" s="1"/>
  <c r="AD56" i="16" s="1"/>
  <c r="AD66" i="16"/>
  <c r="Z86" i="16"/>
  <c r="Z96" i="16"/>
  <c r="Z97" i="16"/>
  <c r="AD107" i="16"/>
  <c r="AD105" i="16" s="1"/>
  <c r="AD111" i="16" s="1"/>
  <c r="AC88" i="16"/>
  <c r="AC87" i="16" s="1"/>
  <c r="Z34" i="16"/>
  <c r="X50" i="16"/>
  <c r="Z50" i="16" s="1"/>
  <c r="C81" i="16"/>
  <c r="C87" i="16"/>
  <c r="C105" i="16"/>
  <c r="L79" i="16"/>
  <c r="AC21" i="16"/>
  <c r="Z21" i="16"/>
  <c r="AD71" i="16"/>
  <c r="AD70" i="16" s="1"/>
  <c r="AD77" i="16" s="1"/>
  <c r="AC90" i="16"/>
  <c r="Z90" i="16"/>
  <c r="AC99" i="16"/>
  <c r="Z99" i="16"/>
  <c r="AC105" i="16"/>
  <c r="AD62" i="16"/>
  <c r="D78" i="16"/>
  <c r="AC83" i="16"/>
  <c r="Z83" i="16"/>
  <c r="C70" i="16"/>
  <c r="AC74" i="16"/>
  <c r="Z74" i="16"/>
  <c r="Z20" i="16"/>
  <c r="Z18" i="16" s="1"/>
  <c r="AD21" i="16"/>
  <c r="AD22" i="16" s="1"/>
  <c r="AD40" i="16" s="1"/>
  <c r="W1" i="16"/>
  <c r="Z28" i="16"/>
  <c r="AC28" i="16"/>
  <c r="D39" i="16"/>
  <c r="D40" i="16" s="1"/>
  <c r="X40" i="16"/>
  <c r="AC46" i="16"/>
  <c r="Z46" i="16"/>
  <c r="O48" i="16"/>
  <c r="Z48" i="16" s="1"/>
  <c r="Z53" i="16"/>
  <c r="Z51" i="16" s="1"/>
  <c r="C56" i="16"/>
  <c r="Z60" i="16"/>
  <c r="Z58" i="16" s="1"/>
  <c r="C66" i="16"/>
  <c r="AC68" i="16"/>
  <c r="Z68" i="16"/>
  <c r="AC73" i="16"/>
  <c r="E78" i="16"/>
  <c r="AD93" i="16"/>
  <c r="AC98" i="16"/>
  <c r="C22" i="16"/>
  <c r="AC60" i="16"/>
  <c r="AC58" i="16" s="1"/>
  <c r="AC61" i="16"/>
  <c r="Z61" i="16"/>
  <c r="Z62" i="16" s="1"/>
  <c r="AC67" i="16"/>
  <c r="AC75" i="16"/>
  <c r="Z75" i="16"/>
  <c r="AD82" i="16"/>
  <c r="AD81" i="16" s="1"/>
  <c r="D101" i="16"/>
  <c r="D112" i="16" s="1"/>
  <c r="D114" i="16" s="1"/>
  <c r="D115" i="16" s="1"/>
  <c r="AC85" i="16"/>
  <c r="AC84" i="16" s="1"/>
  <c r="Z85" i="16"/>
  <c r="C89" i="16"/>
  <c r="AC91" i="16"/>
  <c r="Z91" i="16"/>
  <c r="AC95" i="16"/>
  <c r="AC93" i="16" s="1"/>
  <c r="C93" i="16"/>
  <c r="Z95" i="16"/>
  <c r="AC100" i="16"/>
  <c r="Z100" i="16"/>
  <c r="L112" i="16"/>
  <c r="L114" i="16" s="1"/>
  <c r="L115" i="16" s="1"/>
  <c r="C102" i="16"/>
  <c r="AC110" i="16"/>
  <c r="Z110" i="16"/>
  <c r="Z33" i="16"/>
  <c r="Z45" i="16"/>
  <c r="Z67" i="16"/>
  <c r="Z66" i="16" s="1"/>
  <c r="Z73" i="16"/>
  <c r="Z82" i="16"/>
  <c r="Z81" i="16" s="1"/>
  <c r="Z88" i="16"/>
  <c r="Z87" i="16" s="1"/>
  <c r="Z94" i="16"/>
  <c r="Z98" i="16"/>
  <c r="Z71" i="16"/>
  <c r="Z107" i="16"/>
  <c r="AC70" i="16" l="1"/>
  <c r="Z105" i="16"/>
  <c r="Z111" i="16" s="1"/>
  <c r="AC66" i="16"/>
  <c r="Z70" i="16"/>
  <c r="Z77" i="16" s="1"/>
  <c r="AC27" i="16"/>
  <c r="AC39" i="16" s="1"/>
  <c r="C101" i="16"/>
  <c r="AC77" i="16"/>
  <c r="Y39" i="16"/>
  <c r="Y40" i="16" s="1"/>
  <c r="Y79" i="16" s="1"/>
  <c r="Y1" i="16"/>
  <c r="Z84" i="16"/>
  <c r="Z27" i="16"/>
  <c r="Z39" i="16" s="1"/>
  <c r="D1" i="16"/>
  <c r="AC89" i="16"/>
  <c r="Z93" i="16"/>
  <c r="AD101" i="16"/>
  <c r="AD112" i="16" s="1"/>
  <c r="AD114" i="16" s="1"/>
  <c r="AD115" i="16" s="1"/>
  <c r="AC22" i="16"/>
  <c r="AC40" i="16" s="1"/>
  <c r="X56" i="16"/>
  <c r="X78" i="16" s="1"/>
  <c r="X79" i="16" s="1"/>
  <c r="C39" i="16"/>
  <c r="C40" i="16" s="1"/>
  <c r="AC102" i="16"/>
  <c r="AC111" i="16" s="1"/>
  <c r="C111" i="16"/>
  <c r="C112" i="16" s="1"/>
  <c r="C114" i="16" s="1"/>
  <c r="C115" i="16" s="1"/>
  <c r="Z22" i="16"/>
  <c r="Z40" i="16" s="1"/>
  <c r="AC62" i="16"/>
  <c r="E79" i="16"/>
  <c r="E1" i="16"/>
  <c r="O49" i="16"/>
  <c r="O1" i="16" s="1"/>
  <c r="AC48" i="16"/>
  <c r="AD78" i="16"/>
  <c r="AD79" i="16" s="1"/>
  <c r="AC101" i="16"/>
  <c r="C77" i="16"/>
  <c r="C78" i="16" s="1"/>
  <c r="D79" i="16"/>
  <c r="Z89" i="16"/>
  <c r="AC112" i="16" l="1"/>
  <c r="AC114" i="16" s="1"/>
  <c r="AC115" i="16" s="1"/>
  <c r="X1" i="16"/>
  <c r="Z101" i="16"/>
  <c r="Z112" i="16" s="1"/>
  <c r="Z114" i="16" s="1"/>
  <c r="Z115" i="16" s="1"/>
  <c r="C79" i="16"/>
  <c r="C1" i="16"/>
  <c r="AC49" i="16"/>
  <c r="AC47" i="16" s="1"/>
  <c r="AC56" i="16" s="1"/>
  <c r="AC78" i="16" s="1"/>
  <c r="AC79" i="16" s="1"/>
  <c r="Z49" i="16"/>
  <c r="Z47" i="16" s="1"/>
  <c r="Z56" i="16" s="1"/>
  <c r="Z78" i="16" s="1"/>
  <c r="Z79" i="16" s="1"/>
  <c r="D9" i="15" l="1"/>
  <c r="C9" i="15" l="1"/>
  <c r="E9" i="15" l="1"/>
  <c r="F9" i="15" l="1"/>
  <c r="D6" i="15" l="1"/>
  <c r="I9" i="15" l="1"/>
  <c r="D20" i="6" l="1"/>
  <c r="J9" i="15"/>
  <c r="C7" i="15"/>
  <c r="H9" i="15"/>
  <c r="D42" i="2" l="1"/>
  <c r="C6" i="15"/>
</calcChain>
</file>

<file path=xl/sharedStrings.xml><?xml version="1.0" encoding="utf-8"?>
<sst xmlns="http://schemas.openxmlformats.org/spreadsheetml/2006/main" count="617" uniqueCount="256">
  <si>
    <t>Ejercicio</t>
  </si>
  <si>
    <t>ACTIVO</t>
  </si>
  <si>
    <t>PATRIMONIO NETO Y PASIVO</t>
  </si>
  <si>
    <t>ACTIVO NO CORRIENTE:</t>
  </si>
  <si>
    <t>PATRIMONIO NETO:</t>
  </si>
  <si>
    <t>Inmovilizado intangible-</t>
  </si>
  <si>
    <t>Nota 6</t>
  </si>
  <si>
    <t>FONDOS PROPIOS-</t>
  </si>
  <si>
    <t>Nota 10</t>
  </si>
  <si>
    <t>Capital</t>
  </si>
  <si>
    <t>Patentes</t>
  </si>
  <si>
    <t>Prima de emisión</t>
  </si>
  <si>
    <t>Aplicaciones informáticas</t>
  </si>
  <si>
    <t>Reservas</t>
  </si>
  <si>
    <t>Otro inmovilizado intangible</t>
  </si>
  <si>
    <t>Legal y estatutarias</t>
  </si>
  <si>
    <t>Inmovilizado material-</t>
  </si>
  <si>
    <t>Nota 7</t>
  </si>
  <si>
    <t>Otras reservas</t>
  </si>
  <si>
    <t>Instalaciones técnicas y otro inmovilizado material</t>
  </si>
  <si>
    <t>Resultados de ejercicios anteriores</t>
  </si>
  <si>
    <t>Inversiones en empresas del grupo y asociadas a largo plazo-</t>
  </si>
  <si>
    <t>Remanente</t>
  </si>
  <si>
    <t>Instrumentos de patrimonio</t>
  </si>
  <si>
    <t>Resultados negativos de ejercicios anteriores</t>
  </si>
  <si>
    <t>Inversiones financieras a largo plazo-</t>
  </si>
  <si>
    <t>Resultado del ejercicio- Pérdida</t>
  </si>
  <si>
    <t>Subvenciones, donaciones y legados recibidos</t>
  </si>
  <si>
    <t>Activos por impuesto diferido</t>
  </si>
  <si>
    <t>Total patrimonio neto</t>
  </si>
  <si>
    <t>Total activo no corriente</t>
  </si>
  <si>
    <t xml:space="preserve"> </t>
  </si>
  <si>
    <t>Deudas a largo plazo</t>
  </si>
  <si>
    <t>Deudas con entidades de crédito</t>
  </si>
  <si>
    <t>ACTIVO CORRIENTE:</t>
  </si>
  <si>
    <t>Otros pasivos financieros</t>
  </si>
  <si>
    <t>Existencias-</t>
  </si>
  <si>
    <t>Pasivos por impuesto diferido</t>
  </si>
  <si>
    <t>Comerciales</t>
  </si>
  <si>
    <t>Total pasivo no corriente</t>
  </si>
  <si>
    <t>Anticipos a proveedores</t>
  </si>
  <si>
    <t>Deudores comerciales y otras cuentas a cobrar-</t>
  </si>
  <si>
    <t>PASIVO CORRIENTE</t>
  </si>
  <si>
    <t>Clientes por ventas y prestaciones de servicios</t>
  </si>
  <si>
    <t>Provisiones a corto plazo</t>
  </si>
  <si>
    <t>Clientes, empresas del grupo y asociadas</t>
  </si>
  <si>
    <t>Deudas a corto plazo-</t>
  </si>
  <si>
    <t>Deudores varios</t>
  </si>
  <si>
    <t>Personal</t>
  </si>
  <si>
    <t>Activos por impuesto corriente</t>
  </si>
  <si>
    <t>Acreedores comerciales y otras cuentas a pagar-</t>
  </si>
  <si>
    <t>Otros créditos con las Administraciones Públicas</t>
  </si>
  <si>
    <t>Proveedores</t>
  </si>
  <si>
    <t>Inversiones financieras a corto plazo-</t>
  </si>
  <si>
    <t>Proveedores, empresas del grupo y asociadas</t>
  </si>
  <si>
    <t>Otros activos financieros</t>
  </si>
  <si>
    <t>Acreedores varios</t>
  </si>
  <si>
    <t>Efectivo y otros activos líquidos equivalentes-</t>
  </si>
  <si>
    <t>Personal (remuneraciones pendientes de pago)</t>
  </si>
  <si>
    <t>Tesorería</t>
  </si>
  <si>
    <t>Otras deudas con las Administraciones Públicas</t>
  </si>
  <si>
    <t>Total activo corriente</t>
  </si>
  <si>
    <t>Total pasivo corriente</t>
  </si>
  <si>
    <t>TOTAL ACTIVO</t>
  </si>
  <si>
    <t>TOTAL PATRIMONIO NETO Y PASIVO</t>
  </si>
  <si>
    <t>Importe neto de la cifra de negocios-</t>
  </si>
  <si>
    <t>Nota 14.1</t>
  </si>
  <si>
    <t>Prestaciones de Servicios</t>
  </si>
  <si>
    <t>Trabajos realizados por la empresa para su activo-</t>
  </si>
  <si>
    <t>Aprovisionamientos-</t>
  </si>
  <si>
    <t>Consumo de materias primas y otras materias</t>
  </si>
  <si>
    <t>Trabajos realizados por otras empresas</t>
  </si>
  <si>
    <t>Otros ingresos de explotación-</t>
  </si>
  <si>
    <t>Subvenciones de explotación incorporados al resultado</t>
  </si>
  <si>
    <t>Gastos de personal-</t>
  </si>
  <si>
    <t>Sueldos, salarios y asimilados</t>
  </si>
  <si>
    <t>Cargas sociales</t>
  </si>
  <si>
    <t>Provisiones</t>
  </si>
  <si>
    <t>Otros gastos de explotación-</t>
  </si>
  <si>
    <t>Servicios exteriores</t>
  </si>
  <si>
    <t>Tributos</t>
  </si>
  <si>
    <t>Amortización del inmovilizado</t>
  </si>
  <si>
    <t>Notas 6 y 7</t>
  </si>
  <si>
    <t>Imputación de subvenciones de inmovilizado no financiero y otras</t>
  </si>
  <si>
    <t>Otros resultados</t>
  </si>
  <si>
    <t>RESULTADO DE EXPLOTACIÓN</t>
  </si>
  <si>
    <t>Ingresos financieros-</t>
  </si>
  <si>
    <t xml:space="preserve">  De valores negociables y otros instrumentos financieros</t>
  </si>
  <si>
    <t xml:space="preserve"> Otros ingresos financieros</t>
  </si>
  <si>
    <t>Gastos financieros-</t>
  </si>
  <si>
    <t>Por deudas con empresas del grupo y asociadas</t>
  </si>
  <si>
    <t>Por deudas con terceros</t>
  </si>
  <si>
    <t>Deterioro y  resultado por enajenaciones de instrumentos financieros-</t>
  </si>
  <si>
    <t>Deterioros y pérdidas</t>
  </si>
  <si>
    <t>Diferencias de cambio</t>
  </si>
  <si>
    <t>RESULTADO FINANCIERO</t>
  </si>
  <si>
    <t>RESULTADO ANTES DE IMPUESTOS</t>
  </si>
  <si>
    <t>Impuestos sobre beneficios</t>
  </si>
  <si>
    <t>RESULTADO DEL EJERCICIO - PÉRDIDA</t>
  </si>
  <si>
    <t>Pangaea Biotech</t>
  </si>
  <si>
    <t>Préstamos y partidas a cobrar</t>
  </si>
  <si>
    <t>IOR</t>
  </si>
  <si>
    <t>Interco</t>
  </si>
  <si>
    <t>Investiación y desarrollo</t>
  </si>
  <si>
    <t>Anticipos de clientes</t>
  </si>
  <si>
    <t>Eliminación cartera</t>
  </si>
  <si>
    <t>Impuesto sobre beneficios</t>
  </si>
  <si>
    <t>Reservas consolidadas</t>
  </si>
  <si>
    <t>(Euros)</t>
  </si>
  <si>
    <t>Notas</t>
  </si>
  <si>
    <t>Explicativas</t>
  </si>
  <si>
    <t>Gastos financieros</t>
  </si>
  <si>
    <t>Investigación y desarrollo</t>
  </si>
  <si>
    <t>Fondo de comercio de consolidación</t>
  </si>
  <si>
    <t>Construcciones</t>
  </si>
  <si>
    <t>Resultado del ejercicio atribuido a la Sociedad Dominante</t>
  </si>
  <si>
    <t>Propiedad industrial</t>
  </si>
  <si>
    <t>N/A - Conso</t>
  </si>
  <si>
    <t>Aplicaciones informáticas y otro inmovilizado intangible</t>
  </si>
  <si>
    <t>SORIE</t>
  </si>
  <si>
    <t>RESULTADO DE LA CUENTA DE PÉRDIDAS Y GANANCIAS (I)</t>
  </si>
  <si>
    <t>Total ingresos y gastos reconocidos (I+II+III)</t>
  </si>
  <si>
    <t>Subvenciones, donaciones y legados</t>
  </si>
  <si>
    <t>Total</t>
  </si>
  <si>
    <t>Ingresos y gastos reconocidos</t>
  </si>
  <si>
    <t>Otras variaciones de patrimonio neto</t>
  </si>
  <si>
    <t>FLUJOS DE EFECTIVO DE LAS ACTIVIDADES DE EXPLOTACIÓN (I):</t>
  </si>
  <si>
    <t>Resultado del ejercicio antes de impuestos</t>
  </si>
  <si>
    <t>Ajustes al resultado-</t>
  </si>
  <si>
    <t>Imputación de subvenciones</t>
  </si>
  <si>
    <t>Cambios en el capital corriente-</t>
  </si>
  <si>
    <t>Existencias</t>
  </si>
  <si>
    <t>Deudores y otras cuentas a cobrar</t>
  </si>
  <si>
    <t>Acreedores y otras cuentas a pagar</t>
  </si>
  <si>
    <t>Otros activos y pasivos corrientes</t>
  </si>
  <si>
    <t>Otros flujos de efectivo de las actividades de explotación-</t>
  </si>
  <si>
    <t>Pagos de intereses</t>
  </si>
  <si>
    <t>Cobros (pagos) por impuesto sobre beneficios</t>
  </si>
  <si>
    <t>FLUJOS DE EFECTIVO DE LAS ACTIVIDADES DE INVERSIÓN (II)</t>
  </si>
  <si>
    <t>Pagos por inversiones-</t>
  </si>
  <si>
    <t>Inmovilizado intangible</t>
  </si>
  <si>
    <t>Inmovilizado material</t>
  </si>
  <si>
    <t>Cobros por desinversiones-</t>
  </si>
  <si>
    <t>FLUJOS DE EFECTIVO DE LAS ACTIVIDADES DE FINANCIACIÓN (III)</t>
  </si>
  <si>
    <t>Cobros y pagos por instrumentos de pasivo financiero-</t>
  </si>
  <si>
    <t>Emisión de deudas con entidades de crédito</t>
  </si>
  <si>
    <t>Emisión de otras deudas</t>
  </si>
  <si>
    <t>Devolución y amortización de otras deudas</t>
  </si>
  <si>
    <t>Efectivo o equivalentes al comienzo del ejercicio</t>
  </si>
  <si>
    <t>Efectivo o equivalentes al final del ejercicio</t>
  </si>
  <si>
    <t>Aplicación del resultado</t>
  </si>
  <si>
    <t>Prima de
 emisión</t>
  </si>
  <si>
    <t>Resultados</t>
  </si>
  <si>
    <t>negativos</t>
  </si>
  <si>
    <t>de ejercicios anteriores</t>
  </si>
  <si>
    <t>PB</t>
  </si>
  <si>
    <t>Check</t>
  </si>
  <si>
    <t>EEFF después de ajustes</t>
  </si>
  <si>
    <t xml:space="preserve">ESTADO DE CAMBIOS EN EL PATRIMONIO NETO INTERMEDIO CONSOLIDADO </t>
  </si>
  <si>
    <t>ESTADO DE CAMBIOS EN EL PATRIMONIO NETO INTERMEDIO CONSOLIDADO</t>
  </si>
  <si>
    <t>Nota 14.5</t>
  </si>
  <si>
    <t>Nota 11</t>
  </si>
  <si>
    <t>Nota 13.1</t>
  </si>
  <si>
    <t>Nota 13.2</t>
  </si>
  <si>
    <t>Nota 15.1</t>
  </si>
  <si>
    <t>Nota 15.2</t>
  </si>
  <si>
    <t>Nota 15.4</t>
  </si>
  <si>
    <t>Nota 14.4</t>
  </si>
  <si>
    <t>Las Notas 1 a 20 descritas en las Notas Explicativas adjuntas forman parte integrante del estado de flujos</t>
  </si>
  <si>
    <t>Proveedores y acreedores varios</t>
  </si>
  <si>
    <t>Devolución y amortización de deudas con entidades de crédito</t>
  </si>
  <si>
    <t>Trabajos realizados por la empresa para su activo</t>
  </si>
  <si>
    <t>RESULTADO CONSOLIDADO DEL EJERCICIO</t>
  </si>
  <si>
    <t>Resultado atribuido a los Socios Externos</t>
  </si>
  <si>
    <t>Resultado atribuido a la Sociedad Dominante</t>
  </si>
  <si>
    <t>AUMENTO/DISMINUCIÓN NETA DEL EFECTIVO O EQUIVALENTES (I+II+III)</t>
  </si>
  <si>
    <t>PANGAEA ONCOLOGY, S.A. Y SOCIEDAD DEPENDIENTE</t>
  </si>
  <si>
    <t>30.06.2017</t>
  </si>
  <si>
    <t>ESTADO DE FLUJOS DE EFECTIVO INTERMEDIO CONSOLIDADO DEL PERIODO DE 
SEIS MESES TERMINADO EL 30 DE JUNIO DE 2017</t>
  </si>
  <si>
    <t>Ref. 28102.3</t>
  </si>
  <si>
    <t>Ref. 28111</t>
  </si>
  <si>
    <t>Deudas con empresas del grupo y asociadas a corto plazo</t>
  </si>
  <si>
    <t>Pérdidas, deterioro y variación de provisiones por operaciones comerciales</t>
  </si>
  <si>
    <t>Deterioro y resultados por enajenaciones del inmovilizado</t>
  </si>
  <si>
    <t>Saldo al 1 de enero de 2017</t>
  </si>
  <si>
    <t>Saldo al 30 de junio de 2017</t>
  </si>
  <si>
    <t>Dotación amortización</t>
  </si>
  <si>
    <t>Ref. 23210</t>
  </si>
  <si>
    <t>Ref. 28300</t>
  </si>
  <si>
    <t>Desglose AAPP</t>
  </si>
  <si>
    <t>Retos como pasivos financieros</t>
  </si>
  <si>
    <t>Visas a acreedores</t>
  </si>
  <si>
    <t>Ref. 24300</t>
  </si>
  <si>
    <t>LP vs CP Genoma</t>
  </si>
  <si>
    <t xml:space="preserve">LP vs CP CDTI </t>
  </si>
  <si>
    <t>SABANA A 30.06.2017</t>
  </si>
  <si>
    <t>SPR reserva legal</t>
  </si>
  <si>
    <t>Desglose subvenciones</t>
  </si>
  <si>
    <t>Gastos financieros Pikolin</t>
  </si>
  <si>
    <t>Pikolin como pasivos financieros LP</t>
  </si>
  <si>
    <t>Gasto de Consejeros a SPI</t>
  </si>
  <si>
    <t>CDTI 2017 como activos financieros</t>
  </si>
  <si>
    <t>CDTI Eurostar CxC LP Parte 1</t>
  </si>
  <si>
    <t>CDTI Eurostar CxC LP Parte 2</t>
  </si>
  <si>
    <t>Ref. 23100.01.1</t>
  </si>
  <si>
    <t>Amortización intangible patentes vs I+D</t>
  </si>
  <si>
    <t>Resultado por bajas y enajenaciones del inmovilizado</t>
  </si>
  <si>
    <t>Efecto de las variaciones de los tipos de cambio</t>
  </si>
  <si>
    <t>Deducciones</t>
  </si>
  <si>
    <t>Subvención implícita CDTI 2017</t>
  </si>
  <si>
    <t>Partidas pendientes de aplicación</t>
  </si>
  <si>
    <t>Nota 9.1</t>
  </si>
  <si>
    <t>Nota 9.2</t>
  </si>
  <si>
    <t>Nota 14.6</t>
  </si>
  <si>
    <t>Prestaciones de servicios</t>
  </si>
  <si>
    <t>A) ESTADO DE INGRESOS Y GASTOS RECONOCIDOS INTERMEDIO CONSOLIDADO</t>
  </si>
  <si>
    <t>B) ESTADO TOTAL DE CAMBIOS EN EL PATRIMONIO NETO INTERMEDIO CONSOLIDADO</t>
  </si>
  <si>
    <t>Cobros y pagos por instrumentos de patrimonio-</t>
  </si>
  <si>
    <t>Subvenciones</t>
  </si>
  <si>
    <t>Deudas a largo plazo-</t>
  </si>
  <si>
    <t>PASIVO NO CORRIENTE:</t>
  </si>
  <si>
    <t>PASIVO CORRIENTE:</t>
  </si>
  <si>
    <t>31.12.2017</t>
  </si>
  <si>
    <t>Balance</t>
  </si>
  <si>
    <t>Periodificaciones a corto plazo</t>
  </si>
  <si>
    <t>Las Notas 1 a 20 descritas en las Notas Explicativas adjuntas forman parte integrante del balance de situación consolidado al 30 de junio de 2018.</t>
  </si>
  <si>
    <t>BALANCE DE SITUACIÓN CONSOLIDADO AL 30 DE JUNIO DE 2018</t>
  </si>
  <si>
    <t>CUENTA DE PÉRDIDAS Y GANANCIAS INTERMEDIA CONSOLIDADA CORRESPONDIENTE 
AL PERIODO DE SEIS MESES TERMINADO EL 30 DE JUNIO DE 2018</t>
  </si>
  <si>
    <t>2017 (**)</t>
  </si>
  <si>
    <t>2018 (*)</t>
  </si>
  <si>
    <t>30.06.2018</t>
  </si>
  <si>
    <t>(*) Periodo de seis meses terminado el 30 de junio de 2018.</t>
  </si>
  <si>
    <t>(**) Periodo de seis meses terminado el 30 de junio de 2017.</t>
  </si>
  <si>
    <t>Las Notas 1 a 20 descritas en las Notas Explicativas adjuntas forman parte integrante de la cuenta de pérdidas y ganancias intermedia consolidada correspondiente al periodo de seis meses terminado el 30 de junio de 2018.</t>
  </si>
  <si>
    <t>CORRESPONDIENTE AL PERIODO DE SEIS MESES TERMINADO EL 30 DE JUNIO DE 2018</t>
  </si>
  <si>
    <t>2018(*)</t>
  </si>
  <si>
    <t>2017(**)</t>
  </si>
  <si>
    <t>Las Notas 1 a 20 descritas en las Notas Explicativas adjuntas forman parte integrante del estado de ingresos y gastos reconocidos intermedio consolidado correspondiente al periodo de seis meses terminado el 30 de junio de 2018.</t>
  </si>
  <si>
    <t>Saldo al 1 de enero de 2018</t>
  </si>
  <si>
    <t>Saldo al 30 de junio de 2018</t>
  </si>
  <si>
    <t>Las Notas 1 a 20 descritas en las Notas Explicativas adjuntas forman parte integrante del estado de estado de cambios en el patrimonio neto intermedio consolidado correspondiente al periodo de seis meses terminado el 30 de junio de 2018.</t>
  </si>
  <si>
    <t>de efectivo consolidado intermedio correspondiente al periodo de seis meses terminado el 30 de junio de 2018.</t>
  </si>
  <si>
    <t>PL</t>
  </si>
  <si>
    <t>ECPN</t>
  </si>
  <si>
    <t>Incremento de capital</t>
  </si>
  <si>
    <t>Ingresos y gastos imputados directamente en el patrimonio neto (II)</t>
  </si>
  <si>
    <t>Transferencias a la cuenta de pérdidas y ganancias (III)</t>
  </si>
  <si>
    <t>PANGAEA ONCOLOGY, S.A.</t>
  </si>
  <si>
    <t>BALANCE DE SITUACIÓN AL 30 DE JUNIO DE 2018</t>
  </si>
  <si>
    <t>Resultado del ejercicio - Pérdida</t>
  </si>
  <si>
    <t>Inversiones en empresas del Grupo y asociadas a largo plazo</t>
  </si>
  <si>
    <t>Instrumentos de patrimonio en empresas del grupo y asociadas a largo plazo</t>
  </si>
  <si>
    <t>Clientes, empresas del Grupo y asociadas</t>
  </si>
  <si>
    <t>(*) Cifras no auditadas.</t>
  </si>
  <si>
    <t>CUENTA DE PÉRDIDAS Y GANANCIAS INTERMEDIA CORRESPONDIENTE 
AL PERIODO DE SEIS MESES TERMINADO EL 30 DE JUNIO DE 2018</t>
  </si>
  <si>
    <t>(***) Cifras no auditadas.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</si>
</sst>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 _€_-;\-* #,##0.00\ _€_-;_-* &quot;-&quot;??\ _€_-;_-@_-"/>
    <numFmt numFmtId="164" formatCode="#,###_);\(#,###\)"/>
    <numFmt numFmtId="165" formatCode="d\-m\-yy;@"/>
    <numFmt numFmtId="166" formatCode="#,##0\ ;\(#,##0\);\ \-"/>
    <numFmt numFmtId="167" formatCode="#,##0\ ;[Black]\(#,##0\)"/>
    <numFmt numFmtId="168" formatCode="#,##0_);\(#,##0\);\-"/>
    <numFmt numFmtId="169" formatCode="#,###.00_);\(#,###.00\)"/>
    <numFmt numFmtId="170" formatCode="#,##0\ ;\(#,##0\);\-"/>
    <numFmt numFmtId="171" formatCode="0.000%"/>
    <numFmt numFmtId="173" formatCode="#,##0.00\ ;\(#,##0.00\);\ \-"/>
  </numFmts>
  <fonts count="31" x14ac:knownFonts="1">
    <font>
      <sz val="9"/>
      <color theme="1"/>
      <name val="Verdana"/>
      <family val="2"/>
    </font>
    <font>
      <sz val="11"/>
      <color theme="1"/>
      <name val="Calibri"/>
      <family val="2"/>
      <scheme val="minor"/>
    </font>
    <font>
      <sz val="9"/>
      <color theme="1"/>
      <name val="Verdana"/>
      <family val="2"/>
    </font>
    <font>
      <sz val="8"/>
      <color theme="1"/>
      <name val="Arial"/>
      <family val="2"/>
    </font>
    <font>
      <sz val="11"/>
      <color theme="1"/>
      <name val="Calibri"/>
      <family val="2"/>
      <scheme val="minor"/>
    </font>
    <font>
      <b/>
      <sz val="14"/>
      <name val="Arial"/>
      <family val="2"/>
    </font>
    <font>
      <sz val="10"/>
      <name val="Book Antiqua"/>
      <family val="1"/>
    </font>
    <font>
      <b/>
      <u/>
      <sz val="11"/>
      <name val="Arial"/>
      <family val="2"/>
    </font>
    <font>
      <b/>
      <sz val="12"/>
      <name val="Arial"/>
      <family val="2"/>
    </font>
    <font>
      <sz val="11"/>
      <name val="Arial"/>
      <family val="2"/>
    </font>
    <font>
      <sz val="12"/>
      <name val="Arial"/>
      <family val="2"/>
    </font>
    <font>
      <sz val="9"/>
      <name val="Arial"/>
      <family val="2"/>
    </font>
    <font>
      <b/>
      <sz val="10"/>
      <name val="Arial"/>
      <family val="2"/>
    </font>
    <font>
      <b/>
      <sz val="10"/>
      <name val="Book Antiqua"/>
      <family val="1"/>
    </font>
    <font>
      <b/>
      <sz val="9"/>
      <name val="Arial"/>
      <family val="2"/>
    </font>
    <font>
      <b/>
      <sz val="9"/>
      <color theme="1"/>
      <name val="Arial"/>
      <family val="2"/>
    </font>
    <font>
      <sz val="10"/>
      <name val="MS Sans Serif"/>
      <family val="2"/>
    </font>
    <font>
      <sz val="10"/>
      <name val="Arial"/>
      <family val="2"/>
    </font>
    <font>
      <sz val="10"/>
      <name val="Times New Roman"/>
      <family val="1"/>
    </font>
    <font>
      <sz val="8"/>
      <name val="Arial"/>
      <family val="2"/>
    </font>
    <font>
      <b/>
      <sz val="8"/>
      <name val="Arial"/>
      <family val="2"/>
    </font>
    <font>
      <b/>
      <sz val="8"/>
      <color theme="1"/>
      <name val="Arial"/>
      <family val="2"/>
    </font>
    <font>
      <b/>
      <i/>
      <sz val="8"/>
      <name val="Arial"/>
      <family val="2"/>
    </font>
    <font>
      <sz val="10"/>
      <color theme="1"/>
      <name val="Arial"/>
      <family val="2"/>
    </font>
    <font>
      <b/>
      <sz val="9"/>
      <color indexed="10"/>
      <name val="Arial"/>
      <family val="2"/>
    </font>
    <font>
      <i/>
      <sz val="10"/>
      <name val="Arial"/>
      <family val="2"/>
    </font>
    <font>
      <sz val="9"/>
      <color indexed="10"/>
      <name val="Arial"/>
      <family val="2"/>
    </font>
    <font>
      <b/>
      <sz val="10.5"/>
      <name val="Arial"/>
      <family val="2"/>
    </font>
    <font>
      <b/>
      <sz val="10"/>
      <color theme="1"/>
      <name val="Arial"/>
      <family val="2"/>
    </font>
    <font>
      <b/>
      <sz val="8"/>
      <color rgb="FFFF0000"/>
      <name val="Arial"/>
      <family val="2"/>
    </font>
    <font>
      <sz val="10"/>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CCFF33"/>
        <bgColor indexed="64"/>
      </patternFill>
    </fill>
    <fill>
      <patternFill patternType="solid">
        <fgColor rgb="FFCCECFF"/>
        <bgColor indexed="64"/>
      </patternFill>
    </fill>
  </fills>
  <borders count="44">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1">
    <xf numFmtId="0" fontId="0" fillId="0" borderId="0"/>
    <xf numFmtId="9" fontId="2" fillId="0" borderId="0" applyFont="0" applyFill="0" applyBorder="0" applyAlignment="0" applyProtection="0"/>
    <xf numFmtId="0" fontId="4" fillId="0" borderId="0"/>
    <xf numFmtId="0" fontId="16" fillId="0" borderId="0"/>
    <xf numFmtId="9" fontId="4" fillId="0" borderId="0" applyFont="0" applyFill="0" applyBorder="0" applyAlignment="0" applyProtection="0"/>
    <xf numFmtId="0" fontId="17" fillId="0" borderId="0"/>
    <xf numFmtId="9" fontId="18" fillId="0" borderId="0" applyFont="0" applyFill="0" applyBorder="0" applyAlignment="0" applyProtection="0"/>
    <xf numFmtId="0" fontId="30" fillId="0" borderId="0"/>
    <xf numFmtId="43" fontId="2" fillId="0" borderId="0" applyFont="0" applyFill="0" applyBorder="0" applyAlignment="0" applyProtection="0"/>
    <xf numFmtId="0" fontId="1" fillId="0" borderId="0"/>
    <xf numFmtId="9" fontId="1" fillId="0" borderId="0" applyFont="0" applyFill="0" applyBorder="0" applyAlignment="0" applyProtection="0"/>
  </cellStyleXfs>
  <cellXfs count="487">
    <xf numFmtId="0" fontId="0" fillId="0" borderId="0" xfId="0"/>
    <xf numFmtId="164" fontId="5" fillId="0" borderId="0" xfId="2" applyNumberFormat="1" applyFont="1" applyFill="1" applyAlignment="1">
      <alignment horizontal="centerContinuous"/>
    </xf>
    <xf numFmtId="164" fontId="4" fillId="0" borderId="0" xfId="2" applyNumberFormat="1" applyFont="1" applyFill="1"/>
    <xf numFmtId="164" fontId="6" fillId="0" borderId="0" xfId="2" applyNumberFormat="1" applyFont="1" applyFill="1"/>
    <xf numFmtId="164" fontId="4" fillId="0" borderId="0" xfId="2" applyNumberFormat="1" applyFont="1" applyFill="1" applyAlignment="1">
      <alignment horizontal="center"/>
    </xf>
    <xf numFmtId="164" fontId="8" fillId="0" borderId="0" xfId="2" applyNumberFormat="1" applyFont="1" applyFill="1" applyAlignment="1">
      <alignment horizontal="centerContinuous"/>
    </xf>
    <xf numFmtId="164" fontId="10" fillId="0" borderId="0" xfId="2" applyNumberFormat="1" applyFont="1" applyFill="1" applyAlignment="1">
      <alignment horizontal="centerContinuous"/>
    </xf>
    <xf numFmtId="164" fontId="11" fillId="0" borderId="0" xfId="2" applyNumberFormat="1" applyFont="1" applyFill="1" applyBorder="1" applyAlignment="1"/>
    <xf numFmtId="164" fontId="11" fillId="0" borderId="0" xfId="2" applyNumberFormat="1" applyFont="1" applyFill="1" applyBorder="1" applyAlignment="1">
      <alignment horizontal="center"/>
    </xf>
    <xf numFmtId="164" fontId="4" fillId="0" borderId="0" xfId="2" applyNumberFormat="1" applyFont="1" applyFill="1" applyBorder="1"/>
    <xf numFmtId="164" fontId="12" fillId="0" borderId="0" xfId="2" applyNumberFormat="1" applyFont="1" applyFill="1" applyAlignment="1">
      <alignment horizontal="center"/>
    </xf>
    <xf numFmtId="164" fontId="13" fillId="0" borderId="1" xfId="2" applyNumberFormat="1" applyFont="1" applyFill="1" applyBorder="1"/>
    <xf numFmtId="164" fontId="14" fillId="0" borderId="0" xfId="2" applyNumberFormat="1" applyFont="1" applyFill="1" applyBorder="1" applyAlignment="1">
      <alignment horizontal="center"/>
    </xf>
    <xf numFmtId="164" fontId="12" fillId="0" borderId="0" xfId="2" applyNumberFormat="1" applyFont="1" applyFill="1"/>
    <xf numFmtId="164" fontId="13" fillId="0" borderId="0" xfId="2" applyNumberFormat="1" applyFont="1" applyFill="1"/>
    <xf numFmtId="0" fontId="14" fillId="0" borderId="0" xfId="2" quotePrefix="1" applyNumberFormat="1" applyFont="1" applyFill="1" applyBorder="1" applyAlignment="1">
      <alignment horizontal="center"/>
    </xf>
    <xf numFmtId="164" fontId="6" fillId="0" borderId="1" xfId="2" applyNumberFormat="1" applyFont="1" applyFill="1" applyBorder="1"/>
    <xf numFmtId="164" fontId="11" fillId="0" borderId="0" xfId="2" applyNumberFormat="1" applyFont="1" applyFill="1" applyBorder="1"/>
    <xf numFmtId="164" fontId="12" fillId="0" borderId="0" xfId="2" applyNumberFormat="1" applyFont="1" applyFill="1" applyBorder="1"/>
    <xf numFmtId="164" fontId="14" fillId="0" borderId="0" xfId="2" applyNumberFormat="1" applyFont="1" applyFill="1" applyBorder="1" applyAlignment="1"/>
    <xf numFmtId="164" fontId="14" fillId="0" borderId="21" xfId="2" applyNumberFormat="1" applyFont="1" applyFill="1" applyBorder="1" applyAlignment="1"/>
    <xf numFmtId="164" fontId="11" fillId="0" borderId="21" xfId="2" applyNumberFormat="1" applyFont="1" applyFill="1" applyBorder="1" applyAlignment="1"/>
    <xf numFmtId="164" fontId="11" fillId="0" borderId="0" xfId="2" applyNumberFormat="1" applyFont="1" applyFill="1" applyBorder="1" applyAlignment="1">
      <alignment horizontal="right"/>
    </xf>
    <xf numFmtId="168" fontId="14" fillId="0" borderId="0" xfId="2" applyNumberFormat="1" applyFont="1" applyFill="1" applyBorder="1" applyAlignment="1">
      <alignment horizontal="right"/>
    </xf>
    <xf numFmtId="164" fontId="6" fillId="0" borderId="0" xfId="2" applyNumberFormat="1" applyFont="1" applyFill="1" applyAlignment="1">
      <alignment horizontal="center"/>
    </xf>
    <xf numFmtId="164" fontId="13" fillId="0" borderId="0" xfId="2" applyNumberFormat="1" applyFont="1" applyFill="1" applyAlignment="1">
      <alignment horizontal="center"/>
    </xf>
    <xf numFmtId="164" fontId="14" fillId="0" borderId="0" xfId="2" applyNumberFormat="1" applyFont="1" applyFill="1" applyBorder="1" applyAlignment="1">
      <alignment horizontal="center" vertical="center"/>
    </xf>
    <xf numFmtId="164" fontId="14" fillId="0" borderId="0" xfId="2" applyNumberFormat="1" applyFont="1" applyFill="1" applyBorder="1" applyAlignment="1">
      <alignment horizontal="right" vertical="center"/>
    </xf>
    <xf numFmtId="164" fontId="11" fillId="0" borderId="0" xfId="2" applyNumberFormat="1" applyFont="1" applyFill="1" applyAlignment="1">
      <alignment horizontal="center"/>
    </xf>
    <xf numFmtId="4" fontId="11" fillId="0" borderId="0" xfId="2" applyNumberFormat="1" applyFont="1" applyFill="1" applyAlignment="1">
      <alignment horizontal="center"/>
    </xf>
    <xf numFmtId="164" fontId="14" fillId="0" borderId="0" xfId="5" applyNumberFormat="1" applyFont="1" applyFill="1"/>
    <xf numFmtId="164" fontId="8" fillId="0" borderId="0" xfId="5" applyNumberFormat="1" applyFont="1" applyFill="1"/>
    <xf numFmtId="164" fontId="8" fillId="0" borderId="0" xfId="5" applyNumberFormat="1" applyFont="1" applyFill="1" applyAlignment="1">
      <alignment horizontal="center"/>
    </xf>
    <xf numFmtId="164" fontId="11" fillId="0" borderId="0" xfId="5" applyNumberFormat="1" applyFont="1" applyFill="1"/>
    <xf numFmtId="164" fontId="14" fillId="0" borderId="0" xfId="5" applyNumberFormat="1" applyFont="1" applyFill="1" applyAlignment="1">
      <alignment horizontal="center"/>
    </xf>
    <xf numFmtId="164" fontId="14" fillId="0" borderId="0" xfId="5" applyNumberFormat="1" applyFont="1" applyFill="1" applyBorder="1"/>
    <xf numFmtId="164" fontId="14" fillId="0" borderId="28" xfId="5" applyNumberFormat="1" applyFont="1" applyFill="1" applyBorder="1"/>
    <xf numFmtId="164" fontId="14" fillId="0" borderId="4" xfId="5" applyNumberFormat="1" applyFont="1" applyFill="1" applyBorder="1" applyAlignment="1">
      <alignment horizontal="center"/>
    </xf>
    <xf numFmtId="164" fontId="14" fillId="0" borderId="3" xfId="5" applyNumberFormat="1" applyFont="1" applyFill="1" applyBorder="1" applyAlignment="1">
      <alignment horizontal="center"/>
    </xf>
    <xf numFmtId="164" fontId="14" fillId="0" borderId="7" xfId="5" applyNumberFormat="1" applyFont="1" applyFill="1" applyBorder="1" applyAlignment="1">
      <alignment horizontal="center"/>
    </xf>
    <xf numFmtId="164" fontId="14" fillId="0" borderId="29" xfId="5" applyNumberFormat="1" applyFont="1" applyFill="1" applyBorder="1" applyAlignment="1">
      <alignment horizontal="center"/>
    </xf>
    <xf numFmtId="164" fontId="14" fillId="0" borderId="10" xfId="5" applyNumberFormat="1" applyFont="1" applyFill="1" applyBorder="1" applyAlignment="1">
      <alignment horizontal="center"/>
    </xf>
    <xf numFmtId="1" fontId="14" fillId="0" borderId="9" xfId="5" applyNumberFormat="1" applyFont="1" applyFill="1" applyBorder="1" applyAlignment="1">
      <alignment horizontal="center"/>
    </xf>
    <xf numFmtId="1" fontId="14" fillId="0" borderId="12" xfId="5" applyNumberFormat="1" applyFont="1" applyFill="1" applyBorder="1" applyAlignment="1">
      <alignment horizontal="center"/>
    </xf>
    <xf numFmtId="164" fontId="11" fillId="0" borderId="0" xfId="5" applyNumberFormat="1" applyFont="1" applyFill="1" applyBorder="1"/>
    <xf numFmtId="164" fontId="11" fillId="0" borderId="22" xfId="5" applyNumberFormat="1" applyFont="1" applyFill="1" applyBorder="1"/>
    <xf numFmtId="164" fontId="14" fillId="0" borderId="15" xfId="5" applyNumberFormat="1" applyFont="1" applyFill="1" applyBorder="1" applyAlignment="1">
      <alignment horizontal="center"/>
    </xf>
    <xf numFmtId="164" fontId="14" fillId="0" borderId="13" xfId="5" applyNumberFormat="1" applyFont="1" applyFill="1" applyBorder="1" applyAlignment="1">
      <alignment horizontal="center"/>
    </xf>
    <xf numFmtId="164" fontId="11" fillId="0" borderId="30" xfId="5" applyNumberFormat="1" applyFont="1" applyFill="1" applyBorder="1"/>
    <xf numFmtId="164" fontId="14" fillId="0" borderId="21" xfId="5" applyNumberFormat="1" applyFont="1" applyFill="1" applyBorder="1"/>
    <xf numFmtId="164" fontId="14" fillId="0" borderId="14" xfId="5" applyNumberFormat="1" applyFont="1" applyFill="1" applyBorder="1" applyAlignment="1">
      <alignment horizontal="center"/>
    </xf>
    <xf numFmtId="166" fontId="14" fillId="0" borderId="14" xfId="5" applyNumberFormat="1" applyFont="1" applyFill="1" applyBorder="1"/>
    <xf numFmtId="166" fontId="14" fillId="0" borderId="1" xfId="5" applyNumberFormat="1" applyFont="1" applyFill="1" applyBorder="1"/>
    <xf numFmtId="9" fontId="14" fillId="0" borderId="0" xfId="6" applyFont="1" applyFill="1"/>
    <xf numFmtId="164" fontId="11" fillId="0" borderId="21" xfId="5" applyNumberFormat="1" applyFont="1" applyFill="1" applyBorder="1" applyAlignment="1">
      <alignment horizontal="left"/>
    </xf>
    <xf numFmtId="166" fontId="11" fillId="0" borderId="14" xfId="5" applyNumberFormat="1" applyFont="1" applyFill="1" applyBorder="1"/>
    <xf numFmtId="166" fontId="11" fillId="0" borderId="1" xfId="5" applyNumberFormat="1" applyFont="1" applyFill="1" applyBorder="1"/>
    <xf numFmtId="164" fontId="14" fillId="0" borderId="21" xfId="5" applyNumberFormat="1" applyFont="1" applyFill="1" applyBorder="1" applyAlignment="1">
      <alignment horizontal="left"/>
    </xf>
    <xf numFmtId="166" fontId="14" fillId="0" borderId="14" xfId="5" applyNumberFormat="1" applyFont="1" applyFill="1" applyBorder="1" applyAlignment="1">
      <alignment horizontal="center"/>
    </xf>
    <xf numFmtId="166" fontId="14" fillId="0" borderId="1" xfId="5" applyNumberFormat="1" applyFont="1" applyFill="1" applyBorder="1" applyAlignment="1"/>
    <xf numFmtId="166" fontId="14" fillId="0" borderId="14" xfId="5" applyNumberFormat="1" applyFont="1" applyFill="1" applyBorder="1" applyAlignment="1"/>
    <xf numFmtId="166" fontId="11" fillId="0" borderId="14" xfId="5" applyNumberFormat="1" applyFont="1" applyFill="1" applyBorder="1" applyAlignment="1"/>
    <xf numFmtId="166" fontId="11" fillId="0" borderId="1" xfId="5" applyNumberFormat="1" applyFont="1" applyFill="1" applyBorder="1" applyAlignment="1"/>
    <xf numFmtId="4" fontId="14" fillId="0" borderId="0" xfId="5" applyNumberFormat="1" applyFont="1" applyFill="1"/>
    <xf numFmtId="9" fontId="11" fillId="0" borderId="0" xfId="6" applyFont="1" applyFill="1"/>
    <xf numFmtId="164" fontId="11" fillId="0" borderId="21" xfId="5" applyNumberFormat="1" applyFont="1" applyFill="1" applyBorder="1"/>
    <xf numFmtId="166" fontId="11" fillId="0" borderId="14" xfId="5" applyNumberFormat="1" applyFont="1" applyFill="1" applyBorder="1" applyAlignment="1">
      <alignment horizontal="center"/>
    </xf>
    <xf numFmtId="166" fontId="11" fillId="2" borderId="1" xfId="5" applyNumberFormat="1" applyFont="1" applyFill="1" applyBorder="1" applyAlignment="1"/>
    <xf numFmtId="166" fontId="14" fillId="0" borderId="14" xfId="5" applyNumberFormat="1" applyFont="1" applyFill="1" applyBorder="1" applyAlignment="1">
      <alignment horizontal="right"/>
    </xf>
    <xf numFmtId="166" fontId="15" fillId="0" borderId="1" xfId="5" applyNumberFormat="1" applyFont="1" applyFill="1" applyBorder="1" applyAlignment="1"/>
    <xf numFmtId="164" fontId="14" fillId="3" borderId="21" xfId="5" applyNumberFormat="1" applyFont="1" applyFill="1" applyBorder="1" applyAlignment="1">
      <alignment horizontal="left"/>
    </xf>
    <xf numFmtId="166" fontId="14" fillId="3" borderId="14" xfId="5" applyNumberFormat="1" applyFont="1" applyFill="1" applyBorder="1" applyAlignment="1">
      <alignment horizontal="right"/>
    </xf>
    <xf numFmtId="166" fontId="15" fillId="3" borderId="1" xfId="5" applyNumberFormat="1" applyFont="1" applyFill="1" applyBorder="1" applyAlignment="1"/>
    <xf numFmtId="166" fontId="14" fillId="0" borderId="23" xfId="5" applyNumberFormat="1" applyFont="1" applyFill="1" applyBorder="1" applyAlignment="1"/>
    <xf numFmtId="166" fontId="14" fillId="0" borderId="24" xfId="5" applyNumberFormat="1" applyFont="1" applyFill="1" applyBorder="1" applyAlignment="1"/>
    <xf numFmtId="166" fontId="11" fillId="0" borderId="13" xfId="5" applyNumberFormat="1" applyFont="1" applyFill="1" applyBorder="1" applyAlignment="1"/>
    <xf numFmtId="166" fontId="14" fillId="0" borderId="1" xfId="5" applyNumberFormat="1" applyFont="1" applyFill="1" applyBorder="1" applyAlignment="1">
      <alignment horizontal="right"/>
    </xf>
    <xf numFmtId="164" fontId="14" fillId="0" borderId="1" xfId="5" applyNumberFormat="1" applyFont="1" applyFill="1" applyBorder="1"/>
    <xf numFmtId="166" fontId="14" fillId="0" borderId="31" xfId="5" applyNumberFormat="1" applyFont="1" applyFill="1" applyBorder="1" applyAlignment="1"/>
    <xf numFmtId="166" fontId="11" fillId="0" borderId="24" xfId="5" applyNumberFormat="1" applyFont="1" applyFill="1" applyBorder="1"/>
    <xf numFmtId="164" fontId="14" fillId="0" borderId="32" xfId="5" applyNumberFormat="1" applyFont="1" applyFill="1" applyBorder="1"/>
    <xf numFmtId="164" fontId="14" fillId="0" borderId="33" xfId="5" applyNumberFormat="1" applyFont="1" applyFill="1" applyBorder="1" applyAlignment="1">
      <alignment horizontal="center"/>
    </xf>
    <xf numFmtId="166" fontId="14" fillId="0" borderId="34" xfId="5" applyNumberFormat="1" applyFont="1" applyFill="1" applyBorder="1" applyAlignment="1">
      <alignment horizontal="right"/>
    </xf>
    <xf numFmtId="166" fontId="14" fillId="0" borderId="35" xfId="5" applyNumberFormat="1" applyFont="1" applyFill="1" applyBorder="1" applyAlignment="1">
      <alignment horizontal="right"/>
    </xf>
    <xf numFmtId="164" fontId="11" fillId="0" borderId="0" xfId="5" applyNumberFormat="1" applyFont="1" applyFill="1" applyAlignment="1">
      <alignment horizontal="left"/>
    </xf>
    <xf numFmtId="164" fontId="11" fillId="0" borderId="0" xfId="5" applyNumberFormat="1" applyFont="1" applyFill="1" applyAlignment="1">
      <alignment horizontal="centerContinuous"/>
    </xf>
    <xf numFmtId="164" fontId="14" fillId="0" borderId="0" xfId="5" applyNumberFormat="1" applyFont="1" applyFill="1" applyBorder="1" applyAlignment="1"/>
    <xf numFmtId="164" fontId="14" fillId="0" borderId="0" xfId="5" applyNumberFormat="1" applyFont="1" applyFill="1" applyAlignment="1"/>
    <xf numFmtId="164" fontId="11" fillId="0" borderId="0" xfId="5" applyNumberFormat="1" applyFont="1" applyFill="1" applyBorder="1" applyAlignment="1">
      <alignment horizontal="center"/>
    </xf>
    <xf numFmtId="164" fontId="19" fillId="0" borderId="0" xfId="2" applyNumberFormat="1" applyFont="1" applyFill="1" applyBorder="1" applyAlignment="1">
      <alignment horizontal="left"/>
    </xf>
    <xf numFmtId="164" fontId="20" fillId="0" borderId="0" xfId="2" applyNumberFormat="1" applyFont="1" applyFill="1" applyBorder="1" applyAlignment="1">
      <alignment horizontal="left"/>
    </xf>
    <xf numFmtId="168" fontId="20" fillId="0" borderId="0" xfId="2" applyNumberFormat="1" applyFont="1" applyFill="1" applyBorder="1" applyAlignment="1">
      <alignment horizontal="left"/>
    </xf>
    <xf numFmtId="167" fontId="20" fillId="0" borderId="0" xfId="3" applyNumberFormat="1" applyFont="1" applyFill="1" applyBorder="1" applyAlignment="1">
      <alignment horizontal="left"/>
    </xf>
    <xf numFmtId="167" fontId="19" fillId="0" borderId="0" xfId="3" applyNumberFormat="1" applyFont="1" applyFill="1" applyBorder="1" applyAlignment="1">
      <alignment horizontal="left"/>
    </xf>
    <xf numFmtId="168" fontId="19" fillId="0" borderId="0" xfId="2" applyNumberFormat="1" applyFont="1" applyFill="1" applyBorder="1" applyAlignment="1">
      <alignment horizontal="left"/>
    </xf>
    <xf numFmtId="1" fontId="20" fillId="0" borderId="0" xfId="2" applyNumberFormat="1" applyFont="1" applyFill="1" applyBorder="1" applyAlignment="1">
      <alignment horizontal="left"/>
    </xf>
    <xf numFmtId="164" fontId="22" fillId="0" borderId="0" xfId="2" applyNumberFormat="1" applyFont="1" applyFill="1" applyBorder="1" applyAlignment="1">
      <alignment horizontal="left"/>
    </xf>
    <xf numFmtId="164" fontId="20" fillId="0" borderId="0" xfId="5" applyNumberFormat="1" applyFont="1" applyFill="1" applyBorder="1"/>
    <xf numFmtId="164" fontId="19" fillId="0" borderId="0" xfId="5" applyNumberFormat="1" applyFont="1" applyFill="1" applyBorder="1"/>
    <xf numFmtId="164" fontId="19" fillId="0" borderId="0" xfId="5" applyNumberFormat="1" applyFont="1" applyFill="1" applyBorder="1" applyAlignment="1">
      <alignment horizontal="left"/>
    </xf>
    <xf numFmtId="164" fontId="20" fillId="0" borderId="0" xfId="5" applyNumberFormat="1" applyFont="1" applyFill="1" applyBorder="1" applyAlignment="1">
      <alignment horizontal="left"/>
    </xf>
    <xf numFmtId="166" fontId="3" fillId="0" borderId="0" xfId="5" applyNumberFormat="1" applyFont="1" applyFill="1" applyBorder="1" applyAlignment="1">
      <alignment horizontal="right"/>
    </xf>
    <xf numFmtId="166" fontId="20" fillId="0" borderId="0" xfId="5" applyNumberFormat="1" applyFont="1" applyFill="1" applyBorder="1" applyAlignment="1">
      <alignment horizontal="right"/>
    </xf>
    <xf numFmtId="164" fontId="20" fillId="3" borderId="0" xfId="5" applyNumberFormat="1" applyFont="1" applyFill="1" applyBorder="1" applyAlignment="1">
      <alignment horizontal="left"/>
    </xf>
    <xf numFmtId="166" fontId="20" fillId="3" borderId="0" xfId="5" applyNumberFormat="1" applyFont="1" applyFill="1" applyBorder="1" applyAlignment="1">
      <alignment horizontal="right"/>
    </xf>
    <xf numFmtId="164" fontId="19" fillId="0" borderId="0" xfId="2" applyNumberFormat="1" applyFont="1" applyFill="1" applyBorder="1" applyAlignment="1">
      <alignment horizontal="right"/>
    </xf>
    <xf numFmtId="164" fontId="3" fillId="0" borderId="0" xfId="2" applyNumberFormat="1" applyFont="1" applyFill="1" applyBorder="1" applyAlignment="1">
      <alignment horizontal="right"/>
    </xf>
    <xf numFmtId="164"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166" fontId="20" fillId="0" borderId="0" xfId="2" applyNumberFormat="1" applyFont="1" applyFill="1" applyBorder="1" applyAlignment="1">
      <alignment horizontal="right"/>
    </xf>
    <xf numFmtId="166" fontId="19" fillId="0" borderId="0" xfId="2" applyNumberFormat="1" applyFont="1" applyFill="1" applyBorder="1" applyAlignment="1">
      <alignment horizontal="right"/>
    </xf>
    <xf numFmtId="166" fontId="21" fillId="0" borderId="0" xfId="3" applyNumberFormat="1" applyFont="1" applyFill="1" applyBorder="1" applyAlignment="1">
      <alignment horizontal="right"/>
    </xf>
    <xf numFmtId="166" fontId="3" fillId="0" borderId="0" xfId="3" applyNumberFormat="1" applyFont="1" applyFill="1" applyBorder="1" applyAlignment="1">
      <alignment horizontal="right"/>
    </xf>
    <xf numFmtId="166" fontId="21" fillId="0" borderId="0" xfId="2" applyNumberFormat="1" applyFont="1" applyFill="1" applyBorder="1" applyAlignment="1">
      <alignment horizontal="right"/>
    </xf>
    <xf numFmtId="164" fontId="20" fillId="0" borderId="0" xfId="5" applyNumberFormat="1" applyFont="1" applyFill="1" applyBorder="1" applyAlignment="1">
      <alignment horizontal="right"/>
    </xf>
    <xf numFmtId="166" fontId="19" fillId="0" borderId="0" xfId="5" applyNumberFormat="1" applyFont="1" applyFill="1" applyBorder="1" applyAlignment="1">
      <alignment horizontal="right"/>
    </xf>
    <xf numFmtId="164" fontId="20" fillId="4" borderId="0" xfId="2" applyNumberFormat="1" applyFont="1" applyFill="1" applyBorder="1" applyAlignment="1">
      <alignment horizontal="left"/>
    </xf>
    <xf numFmtId="166" fontId="20" fillId="4" borderId="0" xfId="2" applyNumberFormat="1" applyFont="1" applyFill="1" applyBorder="1" applyAlignment="1">
      <alignment horizontal="right"/>
    </xf>
    <xf numFmtId="164" fontId="20" fillId="6" borderId="0" xfId="2" applyNumberFormat="1" applyFont="1" applyFill="1" applyBorder="1" applyAlignment="1">
      <alignment horizontal="left"/>
    </xf>
    <xf numFmtId="166" fontId="20" fillId="6" borderId="0" xfId="2" applyNumberFormat="1" applyFont="1" applyFill="1" applyBorder="1" applyAlignment="1">
      <alignment horizontal="right"/>
    </xf>
    <xf numFmtId="164" fontId="20" fillId="5" borderId="0" xfId="2" applyNumberFormat="1" applyFont="1" applyFill="1" applyBorder="1" applyAlignment="1">
      <alignment horizontal="center"/>
    </xf>
    <xf numFmtId="164" fontId="20" fillId="0" borderId="0" xfId="2" applyNumberFormat="1" applyFont="1" applyFill="1" applyBorder="1" applyAlignment="1">
      <alignment horizontal="center"/>
    </xf>
    <xf numFmtId="170" fontId="19" fillId="0" borderId="0" xfId="2" applyNumberFormat="1" applyFont="1" applyFill="1" applyBorder="1" applyAlignment="1">
      <alignment horizontal="right"/>
    </xf>
    <xf numFmtId="164" fontId="20" fillId="5" borderId="0" xfId="2" applyNumberFormat="1" applyFont="1" applyFill="1" applyBorder="1" applyAlignment="1">
      <alignment horizontal="center" wrapText="1"/>
    </xf>
    <xf numFmtId="164" fontId="20" fillId="5" borderId="0" xfId="5" applyNumberFormat="1" applyFont="1" applyFill="1" applyBorder="1"/>
    <xf numFmtId="166" fontId="20" fillId="5" borderId="0" xfId="5" applyNumberFormat="1" applyFont="1" applyFill="1" applyBorder="1" applyAlignment="1">
      <alignment horizontal="right"/>
    </xf>
    <xf numFmtId="164" fontId="20" fillId="6" borderId="0" xfId="5" applyNumberFormat="1" applyFont="1" applyFill="1" applyBorder="1"/>
    <xf numFmtId="166" fontId="20" fillId="6" borderId="0" xfId="5" applyNumberFormat="1" applyFont="1" applyFill="1" applyBorder="1" applyAlignment="1">
      <alignment horizontal="right"/>
    </xf>
    <xf numFmtId="164" fontId="13" fillId="0" borderId="0" xfId="2" applyNumberFormat="1" applyFont="1" applyFill="1" applyBorder="1"/>
    <xf numFmtId="164" fontId="14" fillId="0" borderId="0" xfId="5" applyNumberFormat="1" applyFont="1" applyFill="1" applyBorder="1" applyAlignment="1">
      <alignment horizontal="center"/>
    </xf>
    <xf numFmtId="166" fontId="14" fillId="0" borderId="0" xfId="5" applyNumberFormat="1" applyFont="1" applyFill="1" applyBorder="1" applyAlignment="1">
      <alignment horizontal="right"/>
    </xf>
    <xf numFmtId="166" fontId="11" fillId="0" borderId="23" xfId="5" applyNumberFormat="1" applyFont="1" applyFill="1" applyBorder="1"/>
    <xf numFmtId="164" fontId="11" fillId="0" borderId="0" xfId="5" applyNumberFormat="1" applyFont="1" applyFill="1" applyAlignment="1">
      <alignment horizontal="center"/>
    </xf>
    <xf numFmtId="171" fontId="14" fillId="0" borderId="0" xfId="1" applyNumberFormat="1" applyFont="1" applyFill="1" applyBorder="1" applyAlignment="1"/>
    <xf numFmtId="171" fontId="11" fillId="0" borderId="0" xfId="1" applyNumberFormat="1" applyFont="1" applyFill="1" applyBorder="1" applyAlignment="1">
      <alignment horizontal="right"/>
    </xf>
    <xf numFmtId="166" fontId="14" fillId="0" borderId="1" xfId="5" applyNumberFormat="1" applyFont="1" applyFill="1" applyBorder="1" applyAlignment="1">
      <alignment horizontal="center"/>
    </xf>
    <xf numFmtId="164" fontId="5" fillId="0" borderId="0" xfId="5" applyNumberFormat="1" applyFont="1"/>
    <xf numFmtId="164" fontId="8" fillId="0" borderId="0" xfId="5" applyNumberFormat="1" applyFont="1"/>
    <xf numFmtId="164" fontId="10" fillId="0" borderId="0" xfId="5" applyNumberFormat="1" applyFont="1"/>
    <xf numFmtId="164" fontId="17" fillId="0" borderId="0" xfId="5" applyNumberFormat="1" applyFont="1"/>
    <xf numFmtId="164" fontId="17" fillId="0" borderId="0" xfId="5" applyNumberFormat="1" applyFont="1" applyFill="1"/>
    <xf numFmtId="164" fontId="14" fillId="0" borderId="36" xfId="5" applyNumberFormat="1" applyFont="1" applyBorder="1"/>
    <xf numFmtId="164" fontId="14" fillId="0" borderId="4" xfId="5" applyNumberFormat="1" applyFont="1" applyBorder="1"/>
    <xf numFmtId="164" fontId="14" fillId="0" borderId="0" xfId="5" applyNumberFormat="1" applyFont="1"/>
    <xf numFmtId="164" fontId="14" fillId="0" borderId="37" xfId="5" applyNumberFormat="1" applyFont="1" applyBorder="1"/>
    <xf numFmtId="164" fontId="14" fillId="0" borderId="10" xfId="5" applyNumberFormat="1" applyFont="1" applyBorder="1" applyAlignment="1">
      <alignment horizontal="center"/>
    </xf>
    <xf numFmtId="1" fontId="14" fillId="0" borderId="9" xfId="5" applyNumberFormat="1" applyFont="1" applyFill="1" applyBorder="1" applyAlignment="1">
      <alignment horizontal="center" vertical="center"/>
    </xf>
    <xf numFmtId="1" fontId="14" fillId="0" borderId="12" xfId="5" applyNumberFormat="1" applyFont="1" applyFill="1" applyBorder="1" applyAlignment="1">
      <alignment horizontal="center" vertical="center"/>
    </xf>
    <xf numFmtId="164" fontId="11" fillId="0" borderId="21" xfId="5" applyNumberFormat="1" applyFont="1" applyBorder="1"/>
    <xf numFmtId="164" fontId="11" fillId="0" borderId="0" xfId="5" applyNumberFormat="1" applyFont="1" applyBorder="1"/>
    <xf numFmtId="164" fontId="11" fillId="0" borderId="20" xfId="5" applyNumberFormat="1" applyFont="1" applyBorder="1"/>
    <xf numFmtId="164" fontId="11" fillId="0" borderId="19" xfId="5" applyNumberFormat="1" applyFont="1" applyFill="1" applyBorder="1"/>
    <xf numFmtId="164" fontId="11" fillId="0" borderId="0" xfId="5" applyNumberFormat="1" applyFont="1"/>
    <xf numFmtId="164" fontId="14" fillId="0" borderId="21" xfId="5" applyNumberFormat="1" applyFont="1" applyBorder="1"/>
    <xf numFmtId="164" fontId="14" fillId="0" borderId="0" xfId="5" applyNumberFormat="1" applyFont="1" applyBorder="1"/>
    <xf numFmtId="166" fontId="14" fillId="0" borderId="9" xfId="5" applyNumberFormat="1" applyFont="1" applyFill="1" applyBorder="1" applyAlignment="1">
      <alignment horizontal="right"/>
    </xf>
    <xf numFmtId="166" fontId="14" fillId="0" borderId="12" xfId="5" applyNumberFormat="1" applyFont="1" applyFill="1" applyBorder="1" applyAlignment="1">
      <alignment horizontal="right"/>
    </xf>
    <xf numFmtId="166" fontId="11" fillId="0" borderId="1" xfId="5" applyNumberFormat="1" applyFont="1" applyFill="1" applyBorder="1" applyAlignment="1">
      <alignment horizontal="center"/>
    </xf>
    <xf numFmtId="166" fontId="14" fillId="0" borderId="18" xfId="5" applyNumberFormat="1" applyFont="1" applyFill="1" applyBorder="1" applyAlignment="1">
      <alignment horizontal="right"/>
    </xf>
    <xf numFmtId="166" fontId="11" fillId="0" borderId="9" xfId="5" applyNumberFormat="1" applyFont="1" applyFill="1" applyBorder="1" applyAlignment="1">
      <alignment horizontal="center"/>
    </xf>
    <xf numFmtId="166" fontId="11" fillId="0" borderId="12" xfId="5" applyNumberFormat="1" applyFont="1" applyFill="1" applyBorder="1" applyAlignment="1">
      <alignment horizontal="center"/>
    </xf>
    <xf numFmtId="164" fontId="11" fillId="0" borderId="38" xfId="5" applyNumberFormat="1" applyFont="1" applyBorder="1"/>
    <xf numFmtId="164" fontId="14" fillId="0" borderId="33" xfId="5" applyNumberFormat="1" applyFont="1" applyBorder="1"/>
    <xf numFmtId="166" fontId="14" fillId="0" borderId="26" xfId="5" applyNumberFormat="1" applyFont="1" applyFill="1" applyBorder="1" applyAlignment="1">
      <alignment horizontal="right"/>
    </xf>
    <xf numFmtId="166" fontId="14" fillId="0" borderId="27" xfId="5" applyNumberFormat="1" applyFont="1" applyFill="1" applyBorder="1" applyAlignment="1">
      <alignment horizontal="right"/>
    </xf>
    <xf numFmtId="164" fontId="17" fillId="0" borderId="0" xfId="5" applyNumberFormat="1" applyFont="1" applyBorder="1"/>
    <xf numFmtId="164" fontId="10" fillId="0" borderId="0" xfId="5" applyNumberFormat="1" applyFont="1" applyAlignment="1">
      <alignment horizontal="centerContinuous"/>
    </xf>
    <xf numFmtId="164" fontId="10" fillId="0" borderId="0" xfId="5" applyNumberFormat="1" applyFont="1" applyAlignment="1">
      <alignment horizontal="center"/>
    </xf>
    <xf numFmtId="164" fontId="5" fillId="0" borderId="0" xfId="5" applyNumberFormat="1" applyFont="1" applyAlignment="1"/>
    <xf numFmtId="164" fontId="7" fillId="0" borderId="0" xfId="5" applyNumberFormat="1" applyFont="1" applyAlignment="1"/>
    <xf numFmtId="164" fontId="9" fillId="0" borderId="0" xfId="5" applyNumberFormat="1" applyFont="1" applyAlignment="1"/>
    <xf numFmtId="164" fontId="14" fillId="0" borderId="36" xfId="5" applyNumberFormat="1" applyFont="1" applyBorder="1" applyAlignment="1">
      <alignment horizontal="center"/>
    </xf>
    <xf numFmtId="164" fontId="14" fillId="0" borderId="2" xfId="5" applyNumberFormat="1" applyFont="1" applyBorder="1" applyAlignment="1">
      <alignment horizontal="center"/>
    </xf>
    <xf numFmtId="164" fontId="14" fillId="0" borderId="5" xfId="5" applyNumberFormat="1" applyFont="1" applyBorder="1" applyAlignment="1">
      <alignment horizontal="center"/>
    </xf>
    <xf numFmtId="164" fontId="14" fillId="0" borderId="6" xfId="5" applyNumberFormat="1" applyFont="1" applyFill="1" applyBorder="1" applyAlignment="1">
      <alignment horizontal="center"/>
    </xf>
    <xf numFmtId="164" fontId="14" fillId="0" borderId="0" xfId="5" applyNumberFormat="1" applyFont="1" applyAlignment="1">
      <alignment horizontal="center"/>
    </xf>
    <xf numFmtId="164" fontId="14" fillId="0" borderId="21" xfId="5" applyNumberFormat="1" applyFont="1" applyBorder="1" applyAlignment="1">
      <alignment horizontal="center"/>
    </xf>
    <xf numFmtId="164" fontId="14" fillId="0" borderId="0" xfId="5" applyNumberFormat="1" applyFont="1" applyBorder="1" applyAlignment="1">
      <alignment horizontal="center"/>
    </xf>
    <xf numFmtId="164" fontId="24" fillId="0" borderId="20" xfId="5" applyNumberFormat="1" applyFont="1" applyBorder="1" applyAlignment="1">
      <alignment horizontal="center"/>
    </xf>
    <xf numFmtId="164" fontId="14" fillId="0" borderId="20" xfId="5" applyNumberFormat="1" applyFont="1" applyBorder="1" applyAlignment="1">
      <alignment horizontal="center"/>
    </xf>
    <xf numFmtId="164" fontId="14" fillId="0" borderId="19" xfId="5" applyNumberFormat="1" applyFont="1" applyFill="1" applyBorder="1" applyAlignment="1">
      <alignment horizontal="center"/>
    </xf>
    <xf numFmtId="164" fontId="14" fillId="0" borderId="37" xfId="5" applyNumberFormat="1" applyFont="1" applyBorder="1" applyAlignment="1">
      <alignment horizontal="center"/>
    </xf>
    <xf numFmtId="164" fontId="14" fillId="0" borderId="8" xfId="5" applyNumberFormat="1" applyFont="1" applyBorder="1" applyAlignment="1">
      <alignment horizontal="center"/>
    </xf>
    <xf numFmtId="164" fontId="14" fillId="0" borderId="39" xfId="5" applyNumberFormat="1" applyFont="1" applyBorder="1" applyAlignment="1">
      <alignment horizontal="center"/>
    </xf>
    <xf numFmtId="1" fontId="14" fillId="0" borderId="11" xfId="5" applyNumberFormat="1" applyFont="1" applyFill="1" applyBorder="1" applyAlignment="1">
      <alignment horizontal="center"/>
    </xf>
    <xf numFmtId="164" fontId="14" fillId="0" borderId="39" xfId="5" applyNumberFormat="1" applyFont="1" applyBorder="1" applyAlignment="1">
      <alignment horizontal="center" wrapText="1"/>
    </xf>
    <xf numFmtId="164" fontId="14" fillId="0" borderId="15" xfId="5" applyNumberFormat="1" applyFont="1" applyBorder="1"/>
    <xf numFmtId="170" fontId="11" fillId="0" borderId="0" xfId="5" applyNumberFormat="1" applyFont="1"/>
    <xf numFmtId="164" fontId="11" fillId="3" borderId="15" xfId="5" applyNumberFormat="1" applyFont="1" applyFill="1" applyBorder="1"/>
    <xf numFmtId="170" fontId="11" fillId="0" borderId="20" xfId="5" applyNumberFormat="1" applyFont="1" applyFill="1" applyBorder="1" applyAlignment="1">
      <alignment horizontal="center"/>
    </xf>
    <xf numFmtId="170" fontId="14" fillId="0" borderId="0" xfId="5" applyNumberFormat="1" applyFont="1"/>
    <xf numFmtId="170" fontId="14" fillId="0" borderId="19" xfId="5" applyNumberFormat="1" applyFont="1" applyFill="1" applyBorder="1" applyAlignment="1">
      <alignment horizontal="center"/>
    </xf>
    <xf numFmtId="170" fontId="14" fillId="0" borderId="19" xfId="5" applyNumberFormat="1" applyFont="1" applyFill="1" applyBorder="1" applyAlignment="1">
      <alignment horizontal="right"/>
    </xf>
    <xf numFmtId="164" fontId="14" fillId="0" borderId="38" xfId="5" applyNumberFormat="1" applyFont="1" applyBorder="1"/>
    <xf numFmtId="170" fontId="14" fillId="0" borderId="34" xfId="5" applyNumberFormat="1" applyFont="1" applyFill="1" applyBorder="1" applyAlignment="1">
      <alignment horizontal="right"/>
    </xf>
    <xf numFmtId="164" fontId="25" fillId="0" borderId="0" xfId="5" applyNumberFormat="1" applyFont="1" applyBorder="1"/>
    <xf numFmtId="170" fontId="14" fillId="0" borderId="0" xfId="5" applyNumberFormat="1" applyFont="1" applyFill="1" applyBorder="1" applyAlignment="1">
      <alignment horizontal="right"/>
    </xf>
    <xf numFmtId="170" fontId="12" fillId="0" borderId="0" xfId="5" applyNumberFormat="1" applyFont="1"/>
    <xf numFmtId="164" fontId="12" fillId="0" borderId="0" xfId="5" applyNumberFormat="1" applyFont="1"/>
    <xf numFmtId="164" fontId="26" fillId="0" borderId="0" xfId="5" applyNumberFormat="1" applyFont="1" applyBorder="1"/>
    <xf numFmtId="164" fontId="17" fillId="0" borderId="0" xfId="5" applyNumberFormat="1" applyFont="1" applyFill="1" applyAlignment="1"/>
    <xf numFmtId="164" fontId="14" fillId="0" borderId="4" xfId="5" applyNumberFormat="1" applyFont="1" applyBorder="1" applyAlignment="1">
      <alignment horizontal="center"/>
    </xf>
    <xf numFmtId="0" fontId="14" fillId="0" borderId="3" xfId="5" applyNumberFormat="1" applyFont="1" applyFill="1" applyBorder="1" applyAlignment="1">
      <alignment horizontal="center"/>
    </xf>
    <xf numFmtId="0" fontId="14" fillId="0" borderId="7" xfId="5" applyNumberFormat="1" applyFont="1" applyFill="1" applyBorder="1" applyAlignment="1">
      <alignment horizontal="center"/>
    </xf>
    <xf numFmtId="0" fontId="14" fillId="0" borderId="9" xfId="5" quotePrefix="1" applyNumberFormat="1" applyFont="1" applyFill="1" applyBorder="1" applyAlignment="1">
      <alignment horizontal="center"/>
    </xf>
    <xf numFmtId="0" fontId="14" fillId="0" borderId="12" xfId="5" quotePrefix="1" applyNumberFormat="1" applyFont="1" applyFill="1" applyBorder="1" applyAlignment="1">
      <alignment horizontal="center"/>
    </xf>
    <xf numFmtId="164" fontId="11" fillId="0" borderId="15" xfId="5" applyNumberFormat="1" applyFont="1" applyBorder="1"/>
    <xf numFmtId="164" fontId="11" fillId="0" borderId="13" xfId="5" applyNumberFormat="1" applyFont="1" applyFill="1" applyBorder="1"/>
    <xf numFmtId="164" fontId="11" fillId="0" borderId="1" xfId="5" applyNumberFormat="1" applyFont="1" applyFill="1" applyBorder="1"/>
    <xf numFmtId="170" fontId="14" fillId="0" borderId="18" xfId="5" applyNumberFormat="1" applyFont="1" applyFill="1" applyBorder="1" applyAlignment="1">
      <alignment horizontal="right"/>
    </xf>
    <xf numFmtId="170" fontId="11" fillId="0" borderId="19" xfId="5" applyNumberFormat="1" applyFont="1" applyFill="1" applyBorder="1" applyAlignment="1">
      <alignment horizontal="right"/>
    </xf>
    <xf numFmtId="170" fontId="11" fillId="0" borderId="20" xfId="5" applyNumberFormat="1" applyFont="1" applyFill="1" applyBorder="1" applyAlignment="1">
      <alignment horizontal="right"/>
    </xf>
    <xf numFmtId="164" fontId="14" fillId="0" borderId="0" xfId="5" applyNumberFormat="1" applyFont="1" applyBorder="1" applyAlignment="1">
      <alignment horizontal="left"/>
    </xf>
    <xf numFmtId="170" fontId="14" fillId="0" borderId="1" xfId="5" applyNumberFormat="1" applyFont="1" applyFill="1" applyBorder="1" applyAlignment="1">
      <alignment horizontal="right"/>
    </xf>
    <xf numFmtId="164" fontId="14" fillId="0" borderId="21" xfId="5" applyNumberFormat="1" applyFont="1" applyBorder="1" applyAlignment="1"/>
    <xf numFmtId="164" fontId="14" fillId="0" borderId="0" xfId="5" applyNumberFormat="1" applyFont="1" applyAlignment="1"/>
    <xf numFmtId="164" fontId="11" fillId="0" borderId="33" xfId="5" applyNumberFormat="1" applyFont="1" applyBorder="1"/>
    <xf numFmtId="170" fontId="11" fillId="0" borderId="42" xfId="5" applyNumberFormat="1" applyFont="1" applyFill="1" applyBorder="1" applyAlignment="1">
      <alignment horizontal="right"/>
    </xf>
    <xf numFmtId="164" fontId="25" fillId="0" borderId="0" xfId="5" applyNumberFormat="1" applyFont="1" applyFill="1" applyAlignment="1">
      <alignment vertical="center"/>
    </xf>
    <xf numFmtId="164" fontId="27" fillId="0" borderId="0" xfId="5" applyNumberFormat="1" applyFont="1"/>
    <xf numFmtId="164" fontId="17" fillId="0" borderId="0" xfId="5" applyNumberFormat="1" applyFont="1" applyBorder="1" applyAlignment="1">
      <alignment horizontal="center"/>
    </xf>
    <xf numFmtId="164" fontId="17" fillId="0" borderId="0" xfId="5" applyNumberFormat="1" applyFont="1" applyAlignment="1">
      <alignment horizontal="center"/>
    </xf>
    <xf numFmtId="164" fontId="11" fillId="0" borderId="0" xfId="5" applyNumberFormat="1" applyFont="1" applyAlignment="1">
      <alignment horizontal="centerContinuous"/>
    </xf>
    <xf numFmtId="164" fontId="11" fillId="0" borderId="0" xfId="5" applyNumberFormat="1" applyFont="1" applyAlignment="1">
      <alignment horizontal="center"/>
    </xf>
    <xf numFmtId="164" fontId="5" fillId="0" borderId="0" xfId="5" applyNumberFormat="1" applyFont="1" applyFill="1" applyAlignment="1">
      <alignment horizontal="left"/>
    </xf>
    <xf numFmtId="164" fontId="7" fillId="0" borderId="0" xfId="5" applyNumberFormat="1" applyFont="1" applyAlignment="1">
      <alignment horizontal="center"/>
    </xf>
    <xf numFmtId="164" fontId="7" fillId="0" borderId="0" xfId="5" applyNumberFormat="1" applyFont="1" applyAlignment="1">
      <alignment horizontal="left"/>
    </xf>
    <xf numFmtId="166" fontId="14" fillId="0" borderId="18" xfId="5" applyNumberFormat="1" applyFont="1" applyFill="1" applyBorder="1" applyAlignment="1">
      <alignment horizontal="right" wrapText="1"/>
    </xf>
    <xf numFmtId="173" fontId="11" fillId="0" borderId="0" xfId="5" applyNumberFormat="1" applyFont="1" applyBorder="1"/>
    <xf numFmtId="170" fontId="20" fillId="5" borderId="0" xfId="2" applyNumberFormat="1" applyFont="1" applyFill="1" applyBorder="1" applyAlignment="1">
      <alignment horizontal="center"/>
    </xf>
    <xf numFmtId="170" fontId="20" fillId="0" borderId="0" xfId="5" applyNumberFormat="1" applyFont="1" applyFill="1" applyBorder="1" applyAlignment="1">
      <alignment horizontal="right"/>
    </xf>
    <xf numFmtId="170" fontId="20" fillId="0" borderId="0" xfId="2" applyNumberFormat="1" applyFont="1" applyFill="1" applyBorder="1" applyAlignment="1">
      <alignment horizontal="right"/>
    </xf>
    <xf numFmtId="170" fontId="20" fillId="6" borderId="0" xfId="5" applyNumberFormat="1" applyFont="1" applyFill="1" applyBorder="1" applyAlignment="1">
      <alignment horizontal="right"/>
    </xf>
    <xf numFmtId="170" fontId="20" fillId="5" borderId="0" xfId="5" applyNumberFormat="1" applyFont="1" applyFill="1" applyBorder="1" applyAlignment="1">
      <alignment horizontal="right"/>
    </xf>
    <xf numFmtId="170" fontId="3" fillId="0" borderId="0" xfId="2" applyNumberFormat="1" applyFont="1" applyFill="1" applyBorder="1" applyAlignment="1">
      <alignment horizontal="right"/>
    </xf>
    <xf numFmtId="170" fontId="20" fillId="6" borderId="0" xfId="2" applyNumberFormat="1" applyFont="1" applyFill="1" applyBorder="1" applyAlignment="1">
      <alignment horizontal="right"/>
    </xf>
    <xf numFmtId="170" fontId="20" fillId="4" borderId="0" xfId="2" applyNumberFormat="1" applyFont="1" applyFill="1" applyBorder="1" applyAlignment="1">
      <alignment horizontal="right"/>
    </xf>
    <xf numFmtId="170" fontId="14" fillId="0" borderId="31" xfId="5" applyNumberFormat="1" applyFont="1" applyFill="1" applyBorder="1" applyAlignment="1">
      <alignment horizontal="right"/>
    </xf>
    <xf numFmtId="170" fontId="14" fillId="0" borderId="24" xfId="5" applyNumberFormat="1" applyFont="1" applyFill="1" applyBorder="1" applyAlignment="1">
      <alignment horizontal="right"/>
    </xf>
    <xf numFmtId="170" fontId="11" fillId="0" borderId="0" xfId="5" applyNumberFormat="1" applyFont="1" applyFill="1" applyBorder="1" applyAlignment="1">
      <alignment horizontal="center"/>
    </xf>
    <xf numFmtId="170" fontId="11" fillId="0" borderId="13" xfId="5" applyNumberFormat="1" applyFont="1" applyFill="1" applyBorder="1" applyAlignment="1">
      <alignment horizontal="center"/>
    </xf>
    <xf numFmtId="170" fontId="11" fillId="0" borderId="14" xfId="5" applyNumberFormat="1" applyFont="1" applyFill="1" applyBorder="1" applyAlignment="1">
      <alignment horizontal="center"/>
    </xf>
    <xf numFmtId="170" fontId="14" fillId="0" borderId="40" xfId="5" applyNumberFormat="1" applyFont="1" applyFill="1" applyBorder="1" applyAlignment="1">
      <alignment horizontal="right"/>
    </xf>
    <xf numFmtId="170" fontId="14" fillId="0" borderId="43" xfId="5" applyNumberFormat="1" applyFont="1" applyFill="1" applyBorder="1" applyAlignment="1">
      <alignment horizontal="right"/>
    </xf>
    <xf numFmtId="170" fontId="14" fillId="0" borderId="35" xfId="5" applyNumberFormat="1" applyFont="1" applyFill="1" applyBorder="1" applyAlignment="1">
      <alignment horizontal="right"/>
    </xf>
    <xf numFmtId="170" fontId="14" fillId="0" borderId="14" xfId="5" applyNumberFormat="1" applyFont="1" applyFill="1" applyBorder="1" applyAlignment="1">
      <alignment horizontal="right"/>
    </xf>
    <xf numFmtId="170" fontId="14" fillId="0" borderId="20" xfId="5" applyNumberFormat="1" applyFont="1" applyFill="1" applyBorder="1" applyAlignment="1">
      <alignment horizontal="right"/>
    </xf>
    <xf numFmtId="170" fontId="14" fillId="0" borderId="20" xfId="5" applyNumberFormat="1" applyFont="1" applyFill="1" applyBorder="1" applyAlignment="1">
      <alignment horizontal="center"/>
    </xf>
    <xf numFmtId="164" fontId="20" fillId="7" borderId="0" xfId="2" applyNumberFormat="1" applyFont="1" applyFill="1" applyBorder="1" applyAlignment="1">
      <alignment horizontal="center"/>
    </xf>
    <xf numFmtId="164" fontId="20" fillId="8" borderId="0" xfId="2" applyNumberFormat="1" applyFont="1" applyFill="1" applyBorder="1" applyAlignment="1">
      <alignment horizontal="center"/>
    </xf>
    <xf numFmtId="166" fontId="20" fillId="0" borderId="0" xfId="3" applyNumberFormat="1" applyFont="1" applyFill="1" applyBorder="1" applyAlignment="1">
      <alignment horizontal="right"/>
    </xf>
    <xf numFmtId="166" fontId="19" fillId="0" borderId="0" xfId="3" applyNumberFormat="1" applyFont="1" applyFill="1" applyBorder="1" applyAlignment="1">
      <alignment horizontal="right"/>
    </xf>
    <xf numFmtId="164" fontId="6" fillId="0" borderId="14" xfId="2" applyNumberFormat="1" applyFont="1" applyFill="1" applyBorder="1"/>
    <xf numFmtId="164" fontId="6" fillId="0" borderId="20" xfId="2" applyNumberFormat="1" applyFont="1" applyFill="1" applyBorder="1"/>
    <xf numFmtId="164" fontId="11" fillId="0" borderId="15" xfId="5" applyNumberFormat="1" applyFont="1" applyFill="1" applyBorder="1"/>
    <xf numFmtId="164" fontId="14" fillId="0" borderId="14" xfId="5" applyNumberFormat="1" applyFont="1" applyFill="1" applyBorder="1"/>
    <xf numFmtId="164" fontId="11" fillId="0" borderId="14" xfId="5" applyNumberFormat="1" applyFont="1" applyFill="1" applyBorder="1"/>
    <xf numFmtId="164" fontId="11" fillId="0" borderId="14" xfId="5" applyNumberFormat="1" applyFont="1" applyFill="1" applyBorder="1" applyAlignment="1">
      <alignment horizontal="left"/>
    </xf>
    <xf numFmtId="164" fontId="14" fillId="0" borderId="26" xfId="5" applyNumberFormat="1" applyFont="1" applyFill="1" applyBorder="1"/>
    <xf numFmtId="164" fontId="12" fillId="0" borderId="2" xfId="2" applyNumberFormat="1" applyFont="1" applyFill="1" applyBorder="1"/>
    <xf numFmtId="164" fontId="12" fillId="0" borderId="3" xfId="2" applyNumberFormat="1" applyFont="1" applyFill="1" applyBorder="1" applyAlignment="1">
      <alignment horizontal="center"/>
    </xf>
    <xf numFmtId="164" fontId="12" fillId="0" borderId="2" xfId="2" applyNumberFormat="1" applyFont="1" applyFill="1" applyBorder="1" applyAlignment="1">
      <alignment horizontal="center"/>
    </xf>
    <xf numFmtId="164" fontId="12" fillId="0" borderId="4" xfId="2" applyNumberFormat="1" applyFont="1" applyFill="1" applyBorder="1"/>
    <xf numFmtId="164" fontId="12" fillId="0" borderId="5" xfId="2" applyNumberFormat="1" applyFont="1" applyFill="1" applyBorder="1" applyAlignment="1">
      <alignment horizontal="center"/>
    </xf>
    <xf numFmtId="164" fontId="12" fillId="0" borderId="6" xfId="2" applyNumberFormat="1" applyFont="1" applyFill="1" applyBorder="1" applyAlignment="1">
      <alignment horizontal="center"/>
    </xf>
    <xf numFmtId="164" fontId="12" fillId="0" borderId="8" xfId="2" applyNumberFormat="1" applyFont="1" applyFill="1" applyBorder="1" applyAlignment="1">
      <alignment horizontal="center"/>
    </xf>
    <xf numFmtId="164" fontId="12" fillId="0" borderId="9" xfId="2" applyNumberFormat="1" applyFont="1" applyFill="1" applyBorder="1" applyAlignment="1">
      <alignment horizontal="center"/>
    </xf>
    <xf numFmtId="165" fontId="12" fillId="0" borderId="9" xfId="2" applyNumberFormat="1" applyFont="1" applyFill="1" applyBorder="1" applyAlignment="1">
      <alignment horizontal="center"/>
    </xf>
    <xf numFmtId="1" fontId="12" fillId="0" borderId="8" xfId="2" applyNumberFormat="1" applyFont="1" applyFill="1" applyBorder="1" applyAlignment="1">
      <alignment horizontal="center"/>
    </xf>
    <xf numFmtId="164" fontId="12" fillId="0" borderId="10" xfId="2" applyNumberFormat="1" applyFont="1" applyFill="1" applyBorder="1" applyAlignment="1">
      <alignment horizontal="center"/>
    </xf>
    <xf numFmtId="165" fontId="12" fillId="0" borderId="11" xfId="2" applyNumberFormat="1" applyFont="1" applyFill="1" applyBorder="1" applyAlignment="1">
      <alignment horizontal="center"/>
    </xf>
    <xf numFmtId="164" fontId="17" fillId="0" borderId="0" xfId="2" applyNumberFormat="1" applyFont="1" applyFill="1" applyBorder="1"/>
    <xf numFmtId="164" fontId="12" fillId="0" borderId="13" xfId="2" applyNumberFormat="1" applyFont="1" applyFill="1" applyBorder="1" applyAlignment="1">
      <alignment horizontal="center"/>
    </xf>
    <xf numFmtId="164" fontId="17" fillId="0" borderId="14" xfId="2" applyNumberFormat="1" applyFont="1" applyFill="1" applyBorder="1"/>
    <xf numFmtId="164" fontId="17" fillId="0" borderId="15" xfId="2" applyNumberFormat="1" applyFont="1" applyFill="1" applyBorder="1"/>
    <xf numFmtId="164" fontId="17" fillId="0" borderId="16" xfId="2" applyNumberFormat="1" applyFont="1" applyFill="1" applyBorder="1"/>
    <xf numFmtId="164" fontId="17" fillId="0" borderId="17" xfId="2" applyNumberFormat="1" applyFont="1" applyFill="1" applyBorder="1"/>
    <xf numFmtId="164" fontId="12" fillId="0" borderId="14" xfId="2" applyNumberFormat="1" applyFont="1" applyFill="1" applyBorder="1" applyAlignment="1">
      <alignment horizontal="center"/>
    </xf>
    <xf numFmtId="166" fontId="12" fillId="0" borderId="0" xfId="2" applyNumberFormat="1" applyFont="1" applyFill="1" applyBorder="1"/>
    <xf numFmtId="166" fontId="12" fillId="0" borderId="14" xfId="2" applyNumberFormat="1" applyFont="1" applyFill="1" applyBorder="1"/>
    <xf numFmtId="164" fontId="12" fillId="0" borderId="15" xfId="2" applyNumberFormat="1" applyFont="1" applyFill="1" applyBorder="1"/>
    <xf numFmtId="166" fontId="12" fillId="0" borderId="15" xfId="2" applyNumberFormat="1" applyFont="1" applyFill="1" applyBorder="1"/>
    <xf numFmtId="166" fontId="12" fillId="0" borderId="1" xfId="2" applyNumberFormat="1" applyFont="1" applyFill="1" applyBorder="1"/>
    <xf numFmtId="166" fontId="12" fillId="0" borderId="14" xfId="2" applyNumberFormat="1" applyFont="1" applyFill="1" applyBorder="1" applyAlignment="1">
      <alignment horizontal="right"/>
    </xf>
    <xf numFmtId="166" fontId="28" fillId="0" borderId="14" xfId="2" applyNumberFormat="1" applyFont="1" applyFill="1" applyBorder="1" applyAlignment="1">
      <alignment horizontal="right"/>
    </xf>
    <xf numFmtId="167" fontId="12" fillId="0" borderId="0" xfId="3" applyNumberFormat="1" applyFont="1" applyFill="1" applyBorder="1"/>
    <xf numFmtId="166" fontId="12" fillId="0" borderId="14" xfId="2" applyNumberFormat="1" applyFont="1" applyFill="1" applyBorder="1" applyAlignment="1"/>
    <xf numFmtId="166" fontId="12" fillId="0" borderId="19" xfId="2" applyNumberFormat="1" applyFont="1" applyFill="1" applyBorder="1" applyAlignment="1"/>
    <xf numFmtId="170" fontId="17" fillId="0" borderId="14" xfId="2" applyNumberFormat="1" applyFont="1" applyFill="1" applyBorder="1" applyAlignment="1">
      <alignment horizontal="right"/>
    </xf>
    <xf numFmtId="166" fontId="23" fillId="0" borderId="14" xfId="2" applyNumberFormat="1" applyFont="1" applyFill="1" applyBorder="1" applyAlignment="1">
      <alignment horizontal="right"/>
    </xf>
    <xf numFmtId="167" fontId="17" fillId="0" borderId="0" xfId="3" applyNumberFormat="1" applyFont="1" applyFill="1" applyBorder="1"/>
    <xf numFmtId="166" fontId="12" fillId="0" borderId="1" xfId="2" applyNumberFormat="1" applyFont="1" applyFill="1" applyBorder="1" applyAlignment="1"/>
    <xf numFmtId="166" fontId="17" fillId="0" borderId="14" xfId="2" applyNumberFormat="1" applyFont="1" applyFill="1" applyBorder="1" applyAlignment="1">
      <alignment horizontal="right"/>
    </xf>
    <xf numFmtId="166" fontId="28" fillId="0" borderId="14" xfId="3" applyNumberFormat="1" applyFont="1" applyFill="1" applyBorder="1"/>
    <xf numFmtId="166" fontId="23" fillId="0" borderId="14" xfId="3" applyNumberFormat="1" applyFont="1" applyFill="1" applyBorder="1"/>
    <xf numFmtId="164" fontId="12" fillId="0" borderId="15" xfId="2" applyNumberFormat="1" applyFont="1" applyFill="1" applyBorder="1" applyAlignment="1">
      <alignment horizontal="left"/>
    </xf>
    <xf numFmtId="166" fontId="12" fillId="0" borderId="9" xfId="2" applyNumberFormat="1" applyFont="1" applyFill="1" applyBorder="1" applyAlignment="1"/>
    <xf numFmtId="166" fontId="12" fillId="0" borderId="11" xfId="2" applyNumberFormat="1" applyFont="1" applyFill="1" applyBorder="1" applyAlignment="1"/>
    <xf numFmtId="164" fontId="12" fillId="0" borderId="15" xfId="2" applyNumberFormat="1" applyFont="1" applyFill="1" applyBorder="1" applyAlignment="1">
      <alignment horizontal="center"/>
    </xf>
    <xf numFmtId="166" fontId="12" fillId="0" borderId="23" xfId="2" applyNumberFormat="1" applyFont="1" applyFill="1" applyBorder="1" applyAlignment="1"/>
    <xf numFmtId="166" fontId="12" fillId="0" borderId="24" xfId="2" applyNumberFormat="1" applyFont="1" applyFill="1" applyBorder="1" applyAlignment="1"/>
    <xf numFmtId="166" fontId="28" fillId="0" borderId="14" xfId="3" applyNumberFormat="1" applyFont="1" applyFill="1" applyBorder="1" applyAlignment="1">
      <alignment horizontal="right"/>
    </xf>
    <xf numFmtId="164" fontId="12" fillId="0" borderId="20" xfId="2" applyNumberFormat="1" applyFont="1" applyFill="1" applyBorder="1" applyAlignment="1">
      <alignment horizontal="center"/>
    </xf>
    <xf numFmtId="166" fontId="17" fillId="0" borderId="14" xfId="2" applyNumberFormat="1" applyFont="1" applyFill="1" applyBorder="1" applyAlignment="1"/>
    <xf numFmtId="164" fontId="17" fillId="0" borderId="1" xfId="2" applyNumberFormat="1" applyFont="1" applyFill="1" applyBorder="1"/>
    <xf numFmtId="164" fontId="17" fillId="0" borderId="22" xfId="2" applyNumberFormat="1" applyFont="1" applyFill="1" applyBorder="1"/>
    <xf numFmtId="164" fontId="13" fillId="0" borderId="15" xfId="2" applyNumberFormat="1" applyFont="1" applyFill="1" applyBorder="1" applyAlignment="1">
      <alignment horizontal="center"/>
    </xf>
    <xf numFmtId="166" fontId="23" fillId="0" borderId="15" xfId="3" applyNumberFormat="1" applyFont="1" applyFill="1" applyBorder="1" applyAlignment="1">
      <alignment horizontal="right"/>
    </xf>
    <xf numFmtId="170" fontId="23" fillId="0" borderId="15" xfId="3" applyNumberFormat="1" applyFont="1" applyFill="1" applyBorder="1" applyAlignment="1">
      <alignment horizontal="right"/>
    </xf>
    <xf numFmtId="164" fontId="17" fillId="0" borderId="15" xfId="2" applyNumberFormat="1" applyFont="1" applyFill="1" applyBorder="1" applyAlignment="1">
      <alignment horizontal="left"/>
    </xf>
    <xf numFmtId="166" fontId="17" fillId="0" borderId="1" xfId="2" applyNumberFormat="1" applyFont="1" applyFill="1" applyBorder="1" applyAlignment="1"/>
    <xf numFmtId="166" fontId="28" fillId="0" borderId="14" xfId="2" applyNumberFormat="1" applyFont="1" applyFill="1" applyBorder="1" applyAlignment="1"/>
    <xf numFmtId="164" fontId="12" fillId="0" borderId="0" xfId="2" applyNumberFormat="1" applyFont="1" applyFill="1" applyBorder="1" applyAlignment="1">
      <alignment horizontal="center"/>
    </xf>
    <xf numFmtId="166" fontId="17" fillId="0" borderId="1" xfId="2" applyNumberFormat="1" applyFont="1" applyFill="1" applyBorder="1" applyAlignment="1">
      <alignment horizontal="right"/>
    </xf>
    <xf numFmtId="166" fontId="12" fillId="0" borderId="20" xfId="2" applyNumberFormat="1" applyFont="1" applyFill="1" applyBorder="1" applyAlignment="1"/>
    <xf numFmtId="164" fontId="12" fillId="0" borderId="0" xfId="2" applyNumberFormat="1" applyFont="1" applyFill="1" applyBorder="1" applyAlignment="1"/>
    <xf numFmtId="168" fontId="17" fillId="0" borderId="0" xfId="2" applyNumberFormat="1" applyFont="1" applyFill="1" applyBorder="1" applyAlignment="1">
      <alignment horizontal="right"/>
    </xf>
    <xf numFmtId="164" fontId="17" fillId="0" borderId="14" xfId="2" applyNumberFormat="1" applyFont="1" applyFill="1" applyBorder="1" applyAlignment="1">
      <alignment horizontal="center"/>
    </xf>
    <xf numFmtId="168" fontId="12" fillId="0" borderId="0" xfId="2" applyNumberFormat="1" applyFont="1" applyFill="1" applyBorder="1" applyAlignment="1">
      <alignment horizontal="right"/>
    </xf>
    <xf numFmtId="164" fontId="12" fillId="0" borderId="25" xfId="2" applyNumberFormat="1" applyFont="1" applyFill="1" applyBorder="1" applyAlignment="1">
      <alignment horizontal="center" vertical="center"/>
    </xf>
    <xf numFmtId="164" fontId="12" fillId="0" borderId="25" xfId="2" applyNumberFormat="1" applyFont="1" applyFill="1" applyBorder="1" applyAlignment="1">
      <alignment horizontal="center"/>
    </xf>
    <xf numFmtId="166" fontId="12" fillId="0" borderId="26" xfId="2" applyNumberFormat="1" applyFont="1" applyFill="1" applyBorder="1" applyAlignment="1">
      <alignment horizontal="right" vertical="center"/>
    </xf>
    <xf numFmtId="164" fontId="12" fillId="0" borderId="33" xfId="2" applyNumberFormat="1" applyFont="1" applyFill="1" applyBorder="1" applyAlignment="1">
      <alignment horizontal="center" vertical="center"/>
    </xf>
    <xf numFmtId="166" fontId="12" fillId="0" borderId="26" xfId="2" applyNumberFormat="1" applyFont="1" applyFill="1" applyBorder="1" applyAlignment="1">
      <alignment vertical="center"/>
    </xf>
    <xf numFmtId="166" fontId="12" fillId="0" borderId="27" xfId="2" applyNumberFormat="1" applyFont="1" applyFill="1" applyBorder="1" applyAlignment="1">
      <alignment vertical="center"/>
    </xf>
    <xf numFmtId="164" fontId="17" fillId="0" borderId="2" xfId="2" applyNumberFormat="1" applyFont="1" applyFill="1" applyBorder="1"/>
    <xf numFmtId="166" fontId="11" fillId="0" borderId="23" xfId="5" applyNumberFormat="1" applyFont="1" applyFill="1" applyBorder="1" applyAlignment="1">
      <alignment horizontal="center"/>
    </xf>
    <xf numFmtId="166" fontId="11" fillId="0" borderId="24" xfId="5" applyNumberFormat="1" applyFont="1" applyFill="1" applyBorder="1" applyAlignment="1">
      <alignment horizontal="center"/>
    </xf>
    <xf numFmtId="164" fontId="29" fillId="0" borderId="0" xfId="2" applyNumberFormat="1" applyFont="1" applyFill="1" applyBorder="1" applyAlignment="1">
      <alignment horizontal="center"/>
    </xf>
    <xf numFmtId="170" fontId="14" fillId="0" borderId="23" xfId="5" applyNumberFormat="1" applyFont="1" applyFill="1" applyBorder="1" applyAlignment="1">
      <alignment horizontal="right"/>
    </xf>
    <xf numFmtId="166" fontId="11" fillId="0" borderId="20" xfId="5" applyNumberFormat="1" applyFont="1" applyFill="1" applyBorder="1" applyAlignment="1">
      <alignment horizontal="right"/>
    </xf>
    <xf numFmtId="166" fontId="11" fillId="0" borderId="20" xfId="5" applyNumberFormat="1" applyFont="1" applyFill="1" applyBorder="1"/>
    <xf numFmtId="164" fontId="14" fillId="0" borderId="0" xfId="0" applyNumberFormat="1" applyFont="1" applyBorder="1" applyAlignment="1">
      <alignment horizontal="left"/>
    </xf>
    <xf numFmtId="164" fontId="14" fillId="0" borderId="20" xfId="0" applyNumberFormat="1" applyFont="1" applyBorder="1" applyAlignment="1">
      <alignment horizontal="center"/>
    </xf>
    <xf numFmtId="166" fontId="14" fillId="0" borderId="20" xfId="5" applyNumberFormat="1" applyFont="1" applyFill="1" applyBorder="1"/>
    <xf numFmtId="166" fontId="14" fillId="0" borderId="20" xfId="5" applyNumberFormat="1" applyFont="1" applyFill="1" applyBorder="1" applyAlignment="1">
      <alignment horizontal="right"/>
    </xf>
    <xf numFmtId="166" fontId="11" fillId="0" borderId="20" xfId="5" applyNumberFormat="1" applyFont="1" applyFill="1" applyBorder="1" applyAlignment="1">
      <alignment horizontal="left"/>
    </xf>
    <xf numFmtId="166" fontId="14" fillId="3" borderId="23" xfId="5" applyNumberFormat="1" applyFont="1" applyFill="1" applyBorder="1" applyAlignment="1"/>
    <xf numFmtId="166" fontId="11" fillId="3" borderId="20" xfId="5" applyNumberFormat="1" applyFont="1" applyFill="1" applyBorder="1" applyAlignment="1">
      <alignment horizontal="right"/>
    </xf>
    <xf numFmtId="170" fontId="14" fillId="0" borderId="0" xfId="5" applyNumberFormat="1" applyFont="1" applyFill="1" applyBorder="1"/>
    <xf numFmtId="166" fontId="11" fillId="3" borderId="41" xfId="5" applyNumberFormat="1" applyFont="1" applyFill="1" applyBorder="1"/>
    <xf numFmtId="166" fontId="12" fillId="3" borderId="14" xfId="2" applyNumberFormat="1" applyFont="1" applyFill="1" applyBorder="1" applyAlignment="1"/>
    <xf numFmtId="166" fontId="17" fillId="3" borderId="14" xfId="2" applyNumberFormat="1" applyFont="1" applyFill="1" applyBorder="1" applyAlignment="1"/>
    <xf numFmtId="164" fontId="29" fillId="2" borderId="0" xfId="2" applyNumberFormat="1" applyFont="1" applyFill="1" applyBorder="1" applyAlignment="1">
      <alignment horizontal="center"/>
    </xf>
    <xf numFmtId="164" fontId="11" fillId="0" borderId="0" xfId="5" applyNumberFormat="1" applyFont="1" applyBorder="1" applyAlignment="1">
      <alignment horizontal="left"/>
    </xf>
    <xf numFmtId="164" fontId="20" fillId="2" borderId="0" xfId="2" applyNumberFormat="1" applyFont="1" applyFill="1" applyBorder="1" applyAlignment="1">
      <alignment horizontal="left"/>
    </xf>
    <xf numFmtId="166" fontId="20" fillId="2" borderId="0" xfId="2" applyNumberFormat="1" applyFont="1" applyFill="1" applyBorder="1" applyAlignment="1">
      <alignment horizontal="right"/>
    </xf>
    <xf numFmtId="170" fontId="20" fillId="2" borderId="0" xfId="2" applyNumberFormat="1" applyFont="1" applyFill="1" applyBorder="1" applyAlignment="1">
      <alignment horizontal="right"/>
    </xf>
    <xf numFmtId="164" fontId="19" fillId="2" borderId="0" xfId="2" applyNumberFormat="1" applyFont="1" applyFill="1" applyBorder="1" applyAlignment="1">
      <alignment horizontal="left"/>
    </xf>
    <xf numFmtId="168" fontId="19" fillId="2" borderId="0" xfId="2" applyNumberFormat="1" applyFont="1" applyFill="1" applyBorder="1" applyAlignment="1">
      <alignment horizontal="left"/>
    </xf>
    <xf numFmtId="166" fontId="19" fillId="2" borderId="0" xfId="2" applyNumberFormat="1" applyFont="1" applyFill="1" applyBorder="1" applyAlignment="1">
      <alignment horizontal="right"/>
    </xf>
    <xf numFmtId="170" fontId="19" fillId="2" borderId="0" xfId="2" applyNumberFormat="1" applyFont="1" applyFill="1" applyBorder="1" applyAlignment="1">
      <alignment horizontal="right"/>
    </xf>
    <xf numFmtId="166" fontId="19" fillId="2" borderId="0" xfId="3" applyNumberFormat="1" applyFont="1" applyFill="1" applyBorder="1" applyAlignment="1">
      <alignment horizontal="right"/>
    </xf>
    <xf numFmtId="164" fontId="20" fillId="2" borderId="0" xfId="2" applyNumberFormat="1" applyFont="1" applyFill="1" applyBorder="1" applyAlignment="1">
      <alignment horizontal="right"/>
    </xf>
    <xf numFmtId="168" fontId="20" fillId="2" borderId="0" xfId="2" applyNumberFormat="1" applyFont="1" applyFill="1" applyBorder="1" applyAlignment="1">
      <alignment horizontal="left"/>
    </xf>
    <xf numFmtId="166" fontId="12" fillId="0" borderId="1" xfId="2" applyNumberFormat="1" applyFont="1" applyFill="1" applyBorder="1" applyAlignment="1">
      <alignment horizontal="right"/>
    </xf>
    <xf numFmtId="170" fontId="11" fillId="0" borderId="1" xfId="5" applyNumberFormat="1" applyFont="1" applyFill="1" applyBorder="1" applyAlignment="1">
      <alignment horizontal="right"/>
    </xf>
    <xf numFmtId="166" fontId="15" fillId="0" borderId="1" xfId="5" applyNumberFormat="1" applyFont="1" applyFill="1" applyBorder="1" applyAlignment="1">
      <alignment horizontal="right"/>
    </xf>
    <xf numFmtId="0" fontId="19" fillId="0" borderId="0" xfId="5" applyFont="1"/>
    <xf numFmtId="170" fontId="19" fillId="0" borderId="0" xfId="5" applyNumberFormat="1" applyFont="1"/>
    <xf numFmtId="170" fontId="19" fillId="0" borderId="23" xfId="5" applyNumberFormat="1" applyFont="1" applyBorder="1"/>
    <xf numFmtId="166" fontId="17" fillId="0" borderId="14" xfId="2" applyNumberFormat="1" applyFont="1" applyFill="1" applyBorder="1" applyAlignment="1">
      <alignment horizontal="center"/>
    </xf>
    <xf numFmtId="166" fontId="12" fillId="0" borderId="14" xfId="2" applyNumberFormat="1" applyFont="1" applyFill="1" applyBorder="1" applyAlignment="1">
      <alignment horizontal="center"/>
    </xf>
    <xf numFmtId="170" fontId="11" fillId="0" borderId="0" xfId="5" applyNumberFormat="1" applyFont="1" applyFill="1" applyBorder="1" applyAlignment="1">
      <alignment horizontal="right"/>
    </xf>
    <xf numFmtId="164" fontId="17" fillId="0" borderId="0" xfId="5" applyNumberFormat="1" applyFont="1" applyFill="1" applyBorder="1"/>
    <xf numFmtId="166" fontId="11" fillId="0" borderId="14" xfId="5" applyNumberFormat="1" applyFont="1" applyFill="1" applyBorder="1" applyAlignment="1">
      <alignment horizontal="right"/>
    </xf>
    <xf numFmtId="9" fontId="11" fillId="0" borderId="0" xfId="1" applyFont="1" applyFill="1"/>
    <xf numFmtId="170" fontId="11" fillId="0" borderId="19" xfId="5" applyNumberFormat="1" applyFont="1" applyFill="1" applyBorder="1" applyAlignment="1">
      <alignment horizontal="center"/>
    </xf>
    <xf numFmtId="166" fontId="14" fillId="0" borderId="23" xfId="5" applyNumberFormat="1" applyFont="1" applyFill="1" applyBorder="1" applyAlignment="1">
      <alignment horizontal="right"/>
    </xf>
    <xf numFmtId="170" fontId="11" fillId="3" borderId="20" xfId="5" applyNumberFormat="1" applyFont="1" applyFill="1" applyBorder="1" applyAlignment="1">
      <alignment horizontal="right"/>
    </xf>
    <xf numFmtId="0" fontId="11" fillId="0" borderId="0" xfId="5" applyFont="1" applyFill="1"/>
    <xf numFmtId="0" fontId="11" fillId="0" borderId="33" xfId="5" applyFont="1" applyFill="1" applyBorder="1"/>
    <xf numFmtId="164" fontId="5" fillId="0" borderId="0" xfId="2" applyNumberFormat="1" applyFont="1" applyFill="1" applyAlignment="1">
      <alignment horizontal="center"/>
    </xf>
    <xf numFmtId="164" fontId="7" fillId="0" borderId="0" xfId="2" applyNumberFormat="1" applyFont="1" applyFill="1" applyAlignment="1">
      <alignment horizontal="center"/>
    </xf>
    <xf numFmtId="164" fontId="9" fillId="0" borderId="0" xfId="2" applyNumberFormat="1" applyFont="1" applyFill="1" applyAlignment="1">
      <alignment horizontal="center"/>
    </xf>
    <xf numFmtId="164" fontId="23" fillId="0" borderId="0" xfId="2" applyNumberFormat="1" applyFont="1" applyFill="1" applyBorder="1" applyAlignment="1">
      <alignment horizontal="center"/>
    </xf>
    <xf numFmtId="0" fontId="11" fillId="0" borderId="0" xfId="5" applyFont="1" applyFill="1"/>
    <xf numFmtId="0" fontId="11" fillId="0" borderId="33" xfId="5" applyFont="1" applyFill="1" applyBorder="1"/>
    <xf numFmtId="164" fontId="5" fillId="0" borderId="0" xfId="5" applyNumberFormat="1" applyFont="1" applyFill="1" applyAlignment="1">
      <alignment horizontal="center"/>
    </xf>
    <xf numFmtId="164" fontId="7" fillId="0" borderId="0" xfId="5" applyNumberFormat="1" applyFont="1" applyFill="1" applyAlignment="1">
      <alignment horizontal="center" wrapText="1"/>
    </xf>
    <xf numFmtId="164" fontId="7" fillId="0" borderId="0" xfId="5" applyNumberFormat="1" applyFont="1" applyFill="1" applyAlignment="1">
      <alignment horizontal="center"/>
    </xf>
    <xf numFmtId="164" fontId="9" fillId="0" borderId="0" xfId="5" applyNumberFormat="1" applyFont="1" applyFill="1" applyAlignment="1">
      <alignment horizontal="center"/>
    </xf>
    <xf numFmtId="164" fontId="11" fillId="0" borderId="0" xfId="5" applyNumberFormat="1" applyFont="1" applyFill="1" applyAlignment="1">
      <alignment horizontal="center"/>
    </xf>
    <xf numFmtId="164" fontId="17" fillId="0" borderId="0" xfId="5" applyNumberFormat="1" applyFont="1" applyFill="1" applyBorder="1" applyAlignment="1">
      <alignment horizontal="center" wrapText="1"/>
    </xf>
    <xf numFmtId="164" fontId="17" fillId="0" borderId="0" xfId="5" applyNumberFormat="1" applyFont="1" applyFill="1" applyAlignment="1">
      <alignment horizontal="center" vertical="center" wrapText="1"/>
    </xf>
    <xf numFmtId="164" fontId="7" fillId="0" borderId="0" xfId="5" applyNumberFormat="1" applyFont="1" applyAlignment="1">
      <alignment horizontal="center"/>
    </xf>
    <xf numFmtId="164" fontId="5" fillId="0" borderId="0" xfId="5" applyNumberFormat="1" applyFont="1" applyAlignment="1">
      <alignment horizontal="center"/>
    </xf>
    <xf numFmtId="164" fontId="9" fillId="0" borderId="0" xfId="5" applyNumberFormat="1" applyFont="1" applyAlignment="1">
      <alignment horizontal="center"/>
    </xf>
    <xf numFmtId="164" fontId="17" fillId="0" borderId="0" xfId="5" applyNumberFormat="1" applyFont="1" applyFill="1" applyAlignment="1">
      <alignment horizontal="center" wrapText="1"/>
    </xf>
    <xf numFmtId="164" fontId="14" fillId="0" borderId="3" xfId="5" applyNumberFormat="1" applyFont="1" applyBorder="1" applyAlignment="1">
      <alignment horizontal="center" wrapText="1"/>
    </xf>
    <xf numFmtId="164" fontId="14" fillId="0" borderId="14" xfId="5" applyNumberFormat="1" applyFont="1" applyBorder="1" applyAlignment="1">
      <alignment horizontal="center" wrapText="1"/>
    </xf>
    <xf numFmtId="164" fontId="14" fillId="0" borderId="9" xfId="5" applyNumberFormat="1" applyFont="1" applyBorder="1" applyAlignment="1">
      <alignment horizontal="center" wrapText="1"/>
    </xf>
    <xf numFmtId="164" fontId="17" fillId="0" borderId="0" xfId="5" applyNumberFormat="1" applyFont="1" applyFill="1" applyAlignment="1">
      <alignment horizontal="center"/>
    </xf>
    <xf numFmtId="164" fontId="7" fillId="0" borderId="0" xfId="5" applyNumberFormat="1" applyFont="1" applyAlignment="1">
      <alignment horizontal="center" wrapText="1"/>
    </xf>
    <xf numFmtId="164" fontId="5" fillId="0" borderId="0" xfId="9" applyNumberFormat="1" applyFont="1" applyFill="1" applyAlignment="1">
      <alignment horizontal="center"/>
    </xf>
    <xf numFmtId="164" fontId="5" fillId="0" borderId="0" xfId="9" applyNumberFormat="1" applyFont="1" applyFill="1" applyAlignment="1">
      <alignment horizontal="centerContinuous"/>
    </xf>
    <xf numFmtId="164" fontId="1" fillId="0" borderId="0" xfId="9" applyNumberFormat="1" applyFont="1" applyFill="1"/>
    <xf numFmtId="164" fontId="6" fillId="0" borderId="0" xfId="9" applyNumberFormat="1" applyFont="1" applyFill="1"/>
    <xf numFmtId="164" fontId="1" fillId="0" borderId="0" xfId="9" applyNumberFormat="1" applyFont="1" applyFill="1" applyAlignment="1">
      <alignment horizontal="center"/>
    </xf>
    <xf numFmtId="164" fontId="7" fillId="0" borderId="0" xfId="9" applyNumberFormat="1" applyFont="1" applyFill="1" applyAlignment="1">
      <alignment horizontal="center"/>
    </xf>
    <xf numFmtId="164" fontId="8" fillId="0" borderId="0" xfId="9" applyNumberFormat="1" applyFont="1" applyFill="1" applyAlignment="1">
      <alignment horizontal="centerContinuous"/>
    </xf>
    <xf numFmtId="164" fontId="9" fillId="0" borderId="0" xfId="9" applyNumberFormat="1" applyFont="1" applyFill="1" applyAlignment="1">
      <alignment horizontal="center"/>
    </xf>
    <xf numFmtId="164" fontId="10" fillId="0" borderId="0" xfId="9" applyNumberFormat="1" applyFont="1" applyFill="1" applyAlignment="1">
      <alignment horizontal="centerContinuous"/>
    </xf>
    <xf numFmtId="164" fontId="11" fillId="0" borderId="0" xfId="9" applyNumberFormat="1" applyFont="1" applyFill="1" applyBorder="1" applyAlignment="1"/>
    <xf numFmtId="164" fontId="1" fillId="0" borderId="0" xfId="9" applyNumberFormat="1" applyFont="1" applyFill="1" applyBorder="1"/>
    <xf numFmtId="164" fontId="12" fillId="0" borderId="0" xfId="9" applyNumberFormat="1" applyFont="1" applyFill="1" applyAlignment="1">
      <alignment horizontal="center"/>
    </xf>
    <xf numFmtId="164" fontId="13" fillId="0" borderId="1" xfId="9" applyNumberFormat="1" applyFont="1" applyFill="1" applyBorder="1"/>
    <xf numFmtId="164" fontId="12" fillId="0" borderId="2" xfId="9" applyNumberFormat="1" applyFont="1" applyFill="1" applyBorder="1"/>
    <xf numFmtId="164" fontId="12" fillId="0" borderId="3" xfId="9" applyNumberFormat="1" applyFont="1" applyFill="1" applyBorder="1" applyAlignment="1">
      <alignment horizontal="center"/>
    </xf>
    <xf numFmtId="164" fontId="12" fillId="0" borderId="2" xfId="9" applyNumberFormat="1" applyFont="1" applyFill="1" applyBorder="1" applyAlignment="1">
      <alignment horizontal="center"/>
    </xf>
    <xf numFmtId="164" fontId="12" fillId="0" borderId="4" xfId="9" applyNumberFormat="1" applyFont="1" applyFill="1" applyBorder="1"/>
    <xf numFmtId="164" fontId="12" fillId="0" borderId="5" xfId="9" applyNumberFormat="1" applyFont="1" applyFill="1" applyBorder="1" applyAlignment="1">
      <alignment horizontal="center"/>
    </xf>
    <xf numFmtId="164" fontId="12" fillId="0" borderId="6" xfId="9" applyNumberFormat="1" applyFont="1" applyFill="1" applyBorder="1" applyAlignment="1">
      <alignment horizontal="center"/>
    </xf>
    <xf numFmtId="164" fontId="14" fillId="0" borderId="0" xfId="9" applyNumberFormat="1" applyFont="1" applyFill="1" applyBorder="1" applyAlignment="1">
      <alignment horizontal="center"/>
    </xf>
    <xf numFmtId="164" fontId="12" fillId="0" borderId="0" xfId="9" applyNumberFormat="1" applyFont="1" applyFill="1"/>
    <xf numFmtId="164" fontId="13" fillId="0" borderId="0" xfId="9" applyNumberFormat="1" applyFont="1" applyFill="1"/>
    <xf numFmtId="164" fontId="12" fillId="0" borderId="8" xfId="9" applyNumberFormat="1" applyFont="1" applyFill="1" applyBorder="1" applyAlignment="1">
      <alignment horizontal="center"/>
    </xf>
    <xf numFmtId="165" fontId="12" fillId="0" borderId="9" xfId="9" applyNumberFormat="1" applyFont="1" applyFill="1" applyBorder="1" applyAlignment="1">
      <alignment horizontal="center"/>
    </xf>
    <xf numFmtId="1" fontId="12" fillId="0" borderId="8" xfId="9" applyNumberFormat="1" applyFont="1" applyFill="1" applyBorder="1" applyAlignment="1">
      <alignment horizontal="center"/>
    </xf>
    <xf numFmtId="164" fontId="12" fillId="0" borderId="10" xfId="9" applyNumberFormat="1" applyFont="1" applyFill="1" applyBorder="1" applyAlignment="1">
      <alignment horizontal="center"/>
    </xf>
    <xf numFmtId="165" fontId="12" fillId="0" borderId="11" xfId="9" applyNumberFormat="1" applyFont="1" applyFill="1" applyBorder="1" applyAlignment="1">
      <alignment horizontal="center"/>
    </xf>
    <xf numFmtId="0" fontId="14" fillId="0" borderId="0" xfId="9" quotePrefix="1" applyNumberFormat="1" applyFont="1" applyFill="1" applyBorder="1" applyAlignment="1">
      <alignment horizontal="center"/>
    </xf>
    <xf numFmtId="164" fontId="6" fillId="0" borderId="1" xfId="9" applyNumberFormat="1" applyFont="1" applyFill="1" applyBorder="1"/>
    <xf numFmtId="164" fontId="17" fillId="0" borderId="0" xfId="9" applyNumberFormat="1" applyFont="1" applyFill="1" applyBorder="1"/>
    <xf numFmtId="164" fontId="17" fillId="0" borderId="14" xfId="9" applyNumberFormat="1" applyFont="1" applyFill="1" applyBorder="1"/>
    <xf numFmtId="164" fontId="17" fillId="0" borderId="15" xfId="9" applyNumberFormat="1" applyFont="1" applyFill="1" applyBorder="1"/>
    <xf numFmtId="164" fontId="17" fillId="0" borderId="16" xfId="9" applyNumberFormat="1" applyFont="1" applyFill="1" applyBorder="1"/>
    <xf numFmtId="164" fontId="17" fillId="0" borderId="17" xfId="9" applyNumberFormat="1" applyFont="1" applyFill="1" applyBorder="1"/>
    <xf numFmtId="164" fontId="12" fillId="0" borderId="22" xfId="9" applyNumberFormat="1" applyFont="1" applyFill="1" applyBorder="1"/>
    <xf numFmtId="166" fontId="12" fillId="0" borderId="0" xfId="9" applyNumberFormat="1" applyFont="1" applyFill="1" applyBorder="1"/>
    <xf numFmtId="166" fontId="12" fillId="0" borderId="14" xfId="9" applyNumberFormat="1" applyFont="1" applyFill="1" applyBorder="1"/>
    <xf numFmtId="164" fontId="12" fillId="0" borderId="0" xfId="9" applyNumberFormat="1" applyFont="1" applyFill="1" applyBorder="1"/>
    <xf numFmtId="164" fontId="12" fillId="0" borderId="15" xfId="9" applyNumberFormat="1" applyFont="1" applyFill="1" applyBorder="1"/>
    <xf numFmtId="166" fontId="12" fillId="0" borderId="15" xfId="9" applyNumberFormat="1" applyFont="1" applyFill="1" applyBorder="1"/>
    <xf numFmtId="166" fontId="12" fillId="0" borderId="1" xfId="9" applyNumberFormat="1" applyFont="1" applyFill="1" applyBorder="1"/>
    <xf numFmtId="166" fontId="12" fillId="0" borderId="14" xfId="9" applyNumberFormat="1" applyFont="1" applyFill="1" applyBorder="1" applyAlignment="1">
      <alignment horizontal="right"/>
    </xf>
    <xf numFmtId="166" fontId="28" fillId="0" borderId="14" xfId="9" applyNumberFormat="1" applyFont="1" applyFill="1" applyBorder="1" applyAlignment="1">
      <alignment horizontal="right"/>
    </xf>
    <xf numFmtId="166" fontId="12" fillId="0" borderId="14" xfId="9" applyNumberFormat="1" applyFont="1" applyFill="1" applyBorder="1" applyAlignment="1"/>
    <xf numFmtId="166" fontId="12" fillId="0" borderId="19" xfId="9" applyNumberFormat="1" applyFont="1" applyFill="1" applyBorder="1" applyAlignment="1"/>
    <xf numFmtId="164" fontId="14" fillId="0" borderId="0" xfId="9" applyNumberFormat="1" applyFont="1" applyFill="1" applyBorder="1" applyAlignment="1"/>
    <xf numFmtId="166" fontId="17" fillId="0" borderId="14" xfId="9" applyNumberFormat="1" applyFont="1" applyFill="1" applyBorder="1" applyAlignment="1">
      <alignment horizontal="right"/>
    </xf>
    <xf numFmtId="166" fontId="17" fillId="0" borderId="14" xfId="9" applyNumberFormat="1" applyFont="1" applyFill="1" applyBorder="1" applyAlignment="1"/>
    <xf numFmtId="166" fontId="17" fillId="0" borderId="19" xfId="9" applyNumberFormat="1" applyFont="1" applyFill="1" applyBorder="1" applyAlignment="1"/>
    <xf numFmtId="164" fontId="12" fillId="0" borderId="21" xfId="9" applyNumberFormat="1" applyFont="1" applyFill="1" applyBorder="1"/>
    <xf numFmtId="164" fontId="12" fillId="0" borderId="15" xfId="9" applyNumberFormat="1" applyFont="1" applyFill="1" applyBorder="1" applyAlignment="1">
      <alignment horizontal="left"/>
    </xf>
    <xf numFmtId="166" fontId="12" fillId="0" borderId="9" xfId="9" applyNumberFormat="1" applyFont="1" applyFill="1" applyBorder="1" applyAlignment="1"/>
    <xf numFmtId="166" fontId="12" fillId="0" borderId="11" xfId="9" applyNumberFormat="1" applyFont="1" applyFill="1" applyBorder="1" applyAlignment="1"/>
    <xf numFmtId="164" fontId="17" fillId="0" borderId="22" xfId="9" applyNumberFormat="1" applyFont="1" applyFill="1" applyBorder="1"/>
    <xf numFmtId="164" fontId="12" fillId="0" borderId="15" xfId="9" applyNumberFormat="1" applyFont="1" applyFill="1" applyBorder="1" applyAlignment="1">
      <alignment horizontal="center"/>
    </xf>
    <xf numFmtId="166" fontId="12" fillId="0" borderId="23" xfId="9" applyNumberFormat="1" applyFont="1" applyFill="1" applyBorder="1" applyAlignment="1"/>
    <xf numFmtId="166" fontId="12" fillId="0" borderId="24" xfId="9" applyNumberFormat="1" applyFont="1" applyFill="1" applyBorder="1" applyAlignment="1"/>
    <xf numFmtId="171" fontId="14" fillId="0" borderId="0" xfId="9" applyNumberFormat="1" applyFont="1" applyFill="1" applyBorder="1" applyAlignment="1"/>
    <xf numFmtId="166" fontId="23" fillId="0" borderId="14" xfId="3" applyNumberFormat="1" applyFont="1" applyFill="1" applyBorder="1" applyAlignment="1">
      <alignment horizontal="right"/>
    </xf>
    <xf numFmtId="164" fontId="14" fillId="0" borderId="21" xfId="9" applyNumberFormat="1" applyFont="1" applyFill="1" applyBorder="1" applyAlignment="1"/>
    <xf numFmtId="171" fontId="14" fillId="0" borderId="0" xfId="10" applyNumberFormat="1" applyFont="1" applyFill="1" applyBorder="1" applyAlignment="1"/>
    <xf numFmtId="166" fontId="28" fillId="0" borderId="14" xfId="9" applyNumberFormat="1" applyFont="1" applyFill="1" applyBorder="1" applyAlignment="1"/>
    <xf numFmtId="164" fontId="17" fillId="0" borderId="15" xfId="9" applyNumberFormat="1" applyFont="1" applyFill="1" applyBorder="1" applyAlignment="1">
      <alignment horizontal="left"/>
    </xf>
    <xf numFmtId="164" fontId="12" fillId="0" borderId="0" xfId="9" applyNumberFormat="1" applyFont="1" applyFill="1" applyBorder="1" applyAlignment="1">
      <alignment horizontal="center"/>
    </xf>
    <xf numFmtId="166" fontId="12" fillId="0" borderId="20" xfId="9" applyNumberFormat="1" applyFont="1" applyFill="1" applyBorder="1" applyAlignment="1"/>
    <xf numFmtId="164" fontId="11" fillId="0" borderId="21" xfId="9" applyNumberFormat="1" applyFont="1" applyFill="1" applyBorder="1" applyAlignment="1"/>
    <xf numFmtId="171" fontId="11" fillId="0" borderId="0" xfId="9" applyNumberFormat="1" applyFont="1" applyFill="1" applyBorder="1" applyAlignment="1"/>
    <xf numFmtId="164" fontId="12" fillId="0" borderId="0" xfId="9" applyNumberFormat="1" applyFont="1" applyFill="1" applyBorder="1" applyAlignment="1"/>
    <xf numFmtId="166" fontId="12" fillId="0" borderId="13" xfId="9" applyNumberFormat="1" applyFont="1" applyFill="1" applyBorder="1" applyAlignment="1"/>
    <xf numFmtId="166" fontId="12" fillId="0" borderId="17" xfId="9" applyNumberFormat="1" applyFont="1" applyFill="1" applyBorder="1" applyAlignment="1"/>
    <xf numFmtId="164" fontId="11" fillId="0" borderId="0" xfId="9" applyNumberFormat="1" applyFont="1" applyFill="1" applyBorder="1" applyAlignment="1">
      <alignment horizontal="right"/>
    </xf>
    <xf numFmtId="168" fontId="17" fillId="0" borderId="0" xfId="9" applyNumberFormat="1" applyFont="1" applyFill="1" applyBorder="1" applyAlignment="1">
      <alignment horizontal="right"/>
    </xf>
    <xf numFmtId="164" fontId="13" fillId="0" borderId="14" xfId="9" applyNumberFormat="1" applyFont="1" applyFill="1" applyBorder="1" applyAlignment="1">
      <alignment horizontal="center"/>
    </xf>
    <xf numFmtId="168" fontId="12" fillId="0" borderId="0" xfId="9" applyNumberFormat="1" applyFont="1" applyFill="1" applyBorder="1" applyAlignment="1">
      <alignment horizontal="right"/>
    </xf>
    <xf numFmtId="164" fontId="17" fillId="0" borderId="21" xfId="9" applyNumberFormat="1" applyFont="1" applyFill="1" applyBorder="1"/>
    <xf numFmtId="9" fontId="1" fillId="0" borderId="0" xfId="1" applyFont="1" applyFill="1"/>
    <xf numFmtId="166" fontId="17" fillId="0" borderId="14" xfId="9" applyNumberFormat="1" applyFont="1" applyFill="1" applyBorder="1" applyAlignment="1">
      <alignment horizontal="center"/>
    </xf>
    <xf numFmtId="166" fontId="12" fillId="0" borderId="19" xfId="9" applyNumberFormat="1" applyFont="1" applyFill="1" applyBorder="1" applyAlignment="1">
      <alignment horizontal="center"/>
    </xf>
    <xf numFmtId="164" fontId="12" fillId="0" borderId="25" xfId="9" applyNumberFormat="1" applyFont="1" applyFill="1" applyBorder="1" applyAlignment="1">
      <alignment horizontal="center" vertical="center"/>
    </xf>
    <xf numFmtId="166" fontId="12" fillId="0" borderId="26" xfId="9" applyNumberFormat="1" applyFont="1" applyFill="1" applyBorder="1" applyAlignment="1">
      <alignment horizontal="right" vertical="center"/>
    </xf>
    <xf numFmtId="164" fontId="12" fillId="0" borderId="33" xfId="9" applyNumberFormat="1" applyFont="1" applyFill="1" applyBorder="1" applyAlignment="1">
      <alignment horizontal="center" vertical="center"/>
    </xf>
    <xf numFmtId="166" fontId="12" fillId="0" borderId="26" xfId="9" applyNumberFormat="1" applyFont="1" applyFill="1" applyBorder="1" applyAlignment="1">
      <alignment vertical="center"/>
    </xf>
    <xf numFmtId="166" fontId="12" fillId="0" borderId="42" xfId="9" applyNumberFormat="1" applyFont="1" applyFill="1" applyBorder="1" applyAlignment="1">
      <alignment vertical="center"/>
    </xf>
    <xf numFmtId="164" fontId="13" fillId="0" borderId="0" xfId="9" applyNumberFormat="1" applyFont="1" applyFill="1" applyBorder="1"/>
    <xf numFmtId="168" fontId="14" fillId="0" borderId="0" xfId="9" applyNumberFormat="1" applyFont="1" applyFill="1" applyBorder="1" applyAlignment="1">
      <alignment horizontal="right"/>
    </xf>
    <xf numFmtId="164" fontId="13" fillId="0" borderId="0" xfId="9" applyNumberFormat="1" applyFont="1" applyFill="1" applyAlignment="1">
      <alignment horizontal="center"/>
    </xf>
    <xf numFmtId="164" fontId="14" fillId="0" borderId="0" xfId="9" applyNumberFormat="1" applyFont="1" applyFill="1" applyBorder="1" applyAlignment="1">
      <alignment horizontal="center" vertical="center"/>
    </xf>
    <xf numFmtId="43" fontId="14" fillId="0" borderId="0" xfId="8" applyFont="1" applyFill="1" applyBorder="1" applyAlignment="1">
      <alignment horizontal="right" vertical="center"/>
    </xf>
    <xf numFmtId="164" fontId="11" fillId="0" borderId="0" xfId="9" applyNumberFormat="1" applyFont="1" applyFill="1"/>
    <xf numFmtId="169" fontId="11" fillId="0" borderId="0" xfId="9" applyNumberFormat="1" applyFont="1" applyFill="1"/>
    <xf numFmtId="164" fontId="1" fillId="0" borderId="0" xfId="9" applyNumberFormat="1" applyFont="1" applyFill="1" applyAlignment="1">
      <alignment horizontal="centerContinuous"/>
    </xf>
    <xf numFmtId="164" fontId="14" fillId="0" borderId="0" xfId="9" applyNumberFormat="1" applyFont="1" applyFill="1"/>
    <xf numFmtId="164" fontId="6" fillId="0" borderId="0" xfId="9" applyNumberFormat="1" applyFont="1" applyFill="1" applyBorder="1"/>
  </cellXfs>
  <cellStyles count="11">
    <cellStyle name="Millares" xfId="8" builtinId="3"/>
    <cellStyle name="Normal" xfId="0" builtinId="0"/>
    <cellStyle name="Normal 2" xfId="2" xr:uid="{00000000-0005-0000-0000-000001000000}"/>
    <cellStyle name="Normal 2 2" xfId="5" xr:uid="{00000000-0005-0000-0000-000002000000}"/>
    <cellStyle name="Normal 2 3" xfId="9" xr:uid="{F27B9555-CDED-43F2-B2E6-6D04846B9FB4}"/>
    <cellStyle name="Normal 3" xfId="7" xr:uid="{00000000-0005-0000-0000-000003000000}"/>
    <cellStyle name="Normal_Modelo" xfId="3" xr:uid="{00000000-0005-0000-0000-000004000000}"/>
    <cellStyle name="Percent 2" xfId="4" xr:uid="{00000000-0005-0000-0000-000006000000}"/>
    <cellStyle name="Percent 2 2" xfId="6" xr:uid="{00000000-0005-0000-0000-000007000000}"/>
    <cellStyle name="Percent 2 3" xfId="10" xr:uid="{C7F6C919-6366-493C-B86F-1983CE1251C6}"/>
    <cellStyle name="Porcentaje" xfId="1" builtinId="5"/>
  </cellStyles>
  <dxfs count="0"/>
  <tableStyles count="0" defaultTableStyle="TableStyleMedium2" defaultPivotStyle="PivotStyleLight16"/>
  <colors>
    <mruColors>
      <color rgb="FFCCEC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alian/AppData/Local/Deloitte.DA4/Docs/5000052046/2522012330900000121/28102.2%20Balance%20de%20Trabajo%20Pangaea%20a%2030.06.2017%20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alian/AppData/Local/Deloitte.DA4/Docs/5000052046/2522012330900000146/28111%20EEFF%20IOR%2030.06.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EFF%20intermedios%20consolidados%20Pangaea%2030.06.18%20QBU%20Individu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ptura de Datos de TB"/>
      <sheetName val="Balance de Trabajo"/>
      <sheetName val="Pérdidas y ganancias"/>
    </sheetNames>
    <sheetDataSet>
      <sheetData sheetId="0" refreshError="1"/>
      <sheetData sheetId="1" refreshError="1"/>
      <sheetData sheetId="2">
        <row r="8">
          <cell r="J8">
            <v>6324532</v>
          </cell>
        </row>
        <row r="9">
          <cell r="X9">
            <v>212207</v>
          </cell>
        </row>
        <row r="10">
          <cell r="J10">
            <v>2559098</v>
          </cell>
        </row>
        <row r="12">
          <cell r="J12">
            <v>225071</v>
          </cell>
          <cell r="X12">
            <v>9758831</v>
          </cell>
        </row>
        <row r="13">
          <cell r="J13">
            <v>0</v>
          </cell>
        </row>
        <row r="14">
          <cell r="X14">
            <v>10383</v>
          </cell>
        </row>
        <row r="15">
          <cell r="J15">
            <v>1452</v>
          </cell>
          <cell r="X15">
            <v>-931088</v>
          </cell>
        </row>
        <row r="16">
          <cell r="J16">
            <v>936634</v>
          </cell>
        </row>
        <row r="20">
          <cell r="X20">
            <v>-1548663</v>
          </cell>
        </row>
        <row r="22">
          <cell r="J22">
            <v>3297</v>
          </cell>
        </row>
        <row r="24">
          <cell r="X24">
            <v>-856655</v>
          </cell>
        </row>
        <row r="28">
          <cell r="J28">
            <v>62840</v>
          </cell>
        </row>
        <row r="32">
          <cell r="J32">
            <v>37954</v>
          </cell>
        </row>
        <row r="34">
          <cell r="J34">
            <v>3230687</v>
          </cell>
        </row>
        <row r="37">
          <cell r="X37">
            <v>505873</v>
          </cell>
        </row>
        <row r="41">
          <cell r="J41">
            <v>256094</v>
          </cell>
        </row>
        <row r="46">
          <cell r="J46">
            <v>4814</v>
          </cell>
        </row>
        <row r="48">
          <cell r="J48">
            <v>1003272</v>
          </cell>
          <cell r="X48">
            <v>2570003</v>
          </cell>
        </row>
        <row r="49">
          <cell r="J49">
            <v>0</v>
          </cell>
        </row>
        <row r="50">
          <cell r="J50">
            <v>0</v>
          </cell>
        </row>
        <row r="51">
          <cell r="J51">
            <v>1277</v>
          </cell>
          <cell r="X51">
            <v>5765560</v>
          </cell>
        </row>
        <row r="52">
          <cell r="J52">
            <v>849626</v>
          </cell>
        </row>
        <row r="53">
          <cell r="J53">
            <v>60573</v>
          </cell>
        </row>
        <row r="55">
          <cell r="X55">
            <v>168754</v>
          </cell>
        </row>
        <row r="63">
          <cell r="J63">
            <v>327300</v>
          </cell>
        </row>
        <row r="66">
          <cell r="J66">
            <v>1000516</v>
          </cell>
        </row>
        <row r="67">
          <cell r="X67">
            <v>1940845</v>
          </cell>
        </row>
        <row r="70">
          <cell r="J70">
            <v>804964</v>
          </cell>
          <cell r="X70">
            <v>284254</v>
          </cell>
        </row>
        <row r="72">
          <cell r="X72">
            <v>0</v>
          </cell>
        </row>
        <row r="74">
          <cell r="X74">
            <v>503993</v>
          </cell>
        </row>
        <row r="75">
          <cell r="X75">
            <v>0</v>
          </cell>
        </row>
        <row r="76">
          <cell r="X76">
            <v>744889</v>
          </cell>
        </row>
        <row r="77">
          <cell r="X77">
            <v>144288</v>
          </cell>
        </row>
        <row r="79">
          <cell r="X79">
            <v>100916</v>
          </cell>
        </row>
        <row r="80">
          <cell r="X80">
            <v>1827</v>
          </cell>
        </row>
      </sheetData>
      <sheetData sheetId="3">
        <row r="9">
          <cell r="J9">
            <v>1139702</v>
          </cell>
        </row>
        <row r="13">
          <cell r="J13">
            <v>1769278</v>
          </cell>
        </row>
        <row r="15">
          <cell r="J15">
            <v>-511681</v>
          </cell>
        </row>
        <row r="17">
          <cell r="J17">
            <v>-775450</v>
          </cell>
        </row>
        <row r="21">
          <cell r="J21">
            <v>95960</v>
          </cell>
        </row>
        <row r="23">
          <cell r="J23">
            <v>-1178490</v>
          </cell>
        </row>
        <row r="24">
          <cell r="J24">
            <v>-285610</v>
          </cell>
        </row>
        <row r="27">
          <cell r="J27">
            <v>-791160</v>
          </cell>
        </row>
        <row r="28">
          <cell r="J28">
            <v>847</v>
          </cell>
        </row>
        <row r="29">
          <cell r="J29">
            <v>0</v>
          </cell>
        </row>
        <row r="32">
          <cell r="F32">
            <v>-940440</v>
          </cell>
        </row>
        <row r="34">
          <cell r="F34">
            <v>30055</v>
          </cell>
        </row>
        <row r="39">
          <cell r="F39">
            <v>-4326</v>
          </cell>
        </row>
        <row r="41">
          <cell r="F41">
            <v>-510</v>
          </cell>
        </row>
        <row r="46">
          <cell r="J46">
            <v>5440</v>
          </cell>
        </row>
        <row r="48">
          <cell r="J48">
            <v>-146462</v>
          </cell>
        </row>
        <row r="49">
          <cell r="J49">
            <v>-426</v>
          </cell>
        </row>
        <row r="54">
          <cell r="J54">
            <v>-16721</v>
          </cell>
        </row>
        <row r="61">
          <cell r="J61">
            <v>753339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L"/>
      <sheetName val="Sheet1"/>
    </sheetNames>
    <sheetDataSet>
      <sheetData sheetId="0">
        <row r="10">
          <cell r="D10">
            <v>339</v>
          </cell>
        </row>
        <row r="11">
          <cell r="H11">
            <v>3010</v>
          </cell>
        </row>
        <row r="12">
          <cell r="H12">
            <v>1424</v>
          </cell>
        </row>
        <row r="13">
          <cell r="H13">
            <v>-1643</v>
          </cell>
        </row>
        <row r="14">
          <cell r="H14">
            <v>0</v>
          </cell>
        </row>
        <row r="18">
          <cell r="H18">
            <v>9</v>
          </cell>
        </row>
        <row r="19">
          <cell r="D19">
            <v>561033</v>
          </cell>
        </row>
        <row r="20">
          <cell r="D20">
            <v>10497</v>
          </cell>
          <cell r="H20">
            <v>263309</v>
          </cell>
        </row>
        <row r="21">
          <cell r="H21">
            <v>407036</v>
          </cell>
        </row>
        <row r="22">
          <cell r="H22">
            <v>453</v>
          </cell>
        </row>
        <row r="23">
          <cell r="D23">
            <v>109539</v>
          </cell>
          <cell r="H23">
            <v>7810</v>
          </cell>
        </row>
      </sheetData>
      <sheetData sheetId="1">
        <row r="11">
          <cell r="D11">
            <v>761131</v>
          </cell>
        </row>
        <row r="13">
          <cell r="D13">
            <v>-9151</v>
          </cell>
        </row>
        <row r="14">
          <cell r="D14">
            <v>-717948</v>
          </cell>
        </row>
        <row r="18">
          <cell r="D18">
            <v>-17580</v>
          </cell>
        </row>
        <row r="19">
          <cell r="D19">
            <v>-3653</v>
          </cell>
        </row>
        <row r="20">
          <cell r="D20">
            <v>-12384</v>
          </cell>
        </row>
        <row r="23">
          <cell r="D23">
            <v>9</v>
          </cell>
        </row>
        <row r="30">
          <cell r="D30">
            <v>-424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bana 2Q-18"/>
      <sheetName val="Checks"/>
      <sheetName val="BALANCE Ind."/>
      <sheetName val="PL Ind."/>
      <sheetName val="BALANCE"/>
      <sheetName val="PL"/>
      <sheetName val="SORIE"/>
      <sheetName val="PN"/>
      <sheetName val="EFE"/>
      <sheetName val="SABANA EFE"/>
      <sheetName val="Sabana 2017 (2)"/>
    </sheetNames>
    <sheetDataSet>
      <sheetData sheetId="0">
        <row r="37">
          <cell r="B37" t="str">
            <v>Periodificaciones a corto plazo</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B6:J9"/>
  <sheetViews>
    <sheetView showGridLines="0" zoomScaleNormal="100" workbookViewId="0">
      <selection activeCell="C9" sqref="C9"/>
    </sheetView>
  </sheetViews>
  <sheetFormatPr baseColWidth="10" defaultColWidth="8.75" defaultRowHeight="11.25" x14ac:dyDescent="0.2"/>
  <cols>
    <col min="1" max="2" width="8.75" style="358"/>
    <col min="3" max="3" width="8.125" style="358" bestFit="1" customWidth="1"/>
    <col min="4" max="4" width="10.25" style="358" bestFit="1" customWidth="1"/>
    <col min="5" max="16384" width="8.75" style="358"/>
  </cols>
  <sheetData>
    <row r="6" spans="2:10" x14ac:dyDescent="0.2">
      <c r="B6" s="358" t="s">
        <v>223</v>
      </c>
      <c r="C6" s="360">
        <f>+'BALANCE conso'!D41-'BALANCE conso'!I41</f>
        <v>0</v>
      </c>
      <c r="D6" s="360">
        <f>+'BALANCE conso'!E41-'BALANCE conso'!J41</f>
        <v>0</v>
      </c>
    </row>
    <row r="7" spans="2:10" x14ac:dyDescent="0.2">
      <c r="B7" s="358" t="s">
        <v>242</v>
      </c>
      <c r="C7" s="360">
        <f>+'PL conso'!D39-'BALANCE conso'!I15</f>
        <v>0</v>
      </c>
      <c r="D7" s="359"/>
    </row>
    <row r="8" spans="2:10" x14ac:dyDescent="0.2">
      <c r="B8" s="358" t="s">
        <v>119</v>
      </c>
    </row>
    <row r="9" spans="2:10" x14ac:dyDescent="0.2">
      <c r="B9" s="358" t="s">
        <v>243</v>
      </c>
      <c r="C9" s="360" t="e">
        <f>+'PN conso'!#REF!</f>
        <v>#REF!</v>
      </c>
      <c r="D9" s="360" t="e">
        <f>+'PN conso'!#REF!</f>
        <v>#REF!</v>
      </c>
      <c r="E9" s="360" t="e">
        <f>+'PN conso'!#REF!</f>
        <v>#REF!</v>
      </c>
      <c r="F9" s="360" t="e">
        <f>+'PN conso'!#REF!</f>
        <v>#REF!</v>
      </c>
      <c r="G9" s="360" t="e">
        <f>+'PN conso'!#REF!</f>
        <v>#REF!</v>
      </c>
      <c r="H9" s="360" t="e">
        <f>+'PN conso'!#REF!</f>
        <v>#REF!</v>
      </c>
      <c r="I9" s="360" t="e">
        <f>+'PN conso'!#REF!</f>
        <v>#REF!</v>
      </c>
      <c r="J9" s="360" t="e">
        <f>+'PN conso'!#REF!</f>
        <v>#REF!</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K45"/>
  <sheetViews>
    <sheetView showGridLines="0" tabSelected="1" view="pageBreakPreview" zoomScale="80" zoomScaleNormal="80" zoomScaleSheetLayoutView="80" workbookViewId="0">
      <selection activeCell="O9" sqref="O9"/>
    </sheetView>
  </sheetViews>
  <sheetFormatPr baseColWidth="10" defaultColWidth="9.25" defaultRowHeight="15" x14ac:dyDescent="0.3"/>
  <cols>
    <col min="1" max="1" width="1.25" style="3" customWidth="1"/>
    <col min="2" max="2" width="63.5" style="3" customWidth="1"/>
    <col min="3" max="3" width="10.625" style="24" customWidth="1"/>
    <col min="4" max="5" width="12.625" style="3" customWidth="1"/>
    <col min="6" max="6" width="0.5" style="3" customWidth="1"/>
    <col min="7" max="7" width="60.75" style="3" customWidth="1"/>
    <col min="8" max="8" width="10.625" style="25" customWidth="1"/>
    <col min="9" max="9" width="12.625" style="25" customWidth="1"/>
    <col min="10" max="10" width="12.625" style="3" customWidth="1"/>
    <col min="11" max="11" width="1.5" style="3" customWidth="1"/>
    <col min="12" max="16384" width="9.25" style="3"/>
  </cols>
  <sheetData>
    <row r="1" spans="1:11" ht="18" x14ac:dyDescent="0.25">
      <c r="A1" s="372" t="s">
        <v>176</v>
      </c>
      <c r="B1" s="372"/>
      <c r="C1" s="372"/>
      <c r="D1" s="372"/>
      <c r="E1" s="372"/>
      <c r="F1" s="372"/>
      <c r="G1" s="372"/>
      <c r="H1" s="372"/>
      <c r="I1" s="372"/>
      <c r="J1" s="372"/>
      <c r="K1" s="1"/>
    </row>
    <row r="2" spans="1:11" x14ac:dyDescent="0.25">
      <c r="B2" s="2"/>
      <c r="C2" s="4"/>
      <c r="D2" s="2"/>
      <c r="E2" s="2"/>
      <c r="F2" s="2"/>
      <c r="H2" s="2"/>
      <c r="I2" s="4"/>
      <c r="J2" s="2"/>
      <c r="K2" s="2"/>
    </row>
    <row r="3" spans="1:11" ht="16.5" customHeight="1" x14ac:dyDescent="0.25">
      <c r="B3" s="373" t="s">
        <v>226</v>
      </c>
      <c r="C3" s="373"/>
      <c r="D3" s="373"/>
      <c r="E3" s="373"/>
      <c r="F3" s="373"/>
      <c r="G3" s="373"/>
      <c r="H3" s="373"/>
      <c r="I3" s="373"/>
      <c r="J3" s="373"/>
      <c r="K3" s="5"/>
    </row>
    <row r="4" spans="1:11" ht="16.5" customHeight="1" x14ac:dyDescent="0.25">
      <c r="B4" s="374" t="s">
        <v>108</v>
      </c>
      <c r="C4" s="374"/>
      <c r="D4" s="374"/>
      <c r="E4" s="374"/>
      <c r="F4" s="374"/>
      <c r="G4" s="374"/>
      <c r="H4" s="374"/>
      <c r="I4" s="374"/>
      <c r="J4" s="374"/>
      <c r="K4" s="6"/>
    </row>
    <row r="5" spans="1:11" ht="15.75" thickBot="1" x14ac:dyDescent="0.3">
      <c r="B5" s="7"/>
      <c r="C5" s="8"/>
      <c r="D5" s="9"/>
      <c r="E5" s="9"/>
      <c r="F5" s="9"/>
      <c r="G5" s="2"/>
      <c r="H5" s="10"/>
      <c r="I5" s="10"/>
      <c r="J5" s="2"/>
      <c r="K5" s="2"/>
    </row>
    <row r="6" spans="1:11" s="14" customFormat="1" ht="12.75" customHeight="1" x14ac:dyDescent="0.3">
      <c r="A6" s="11"/>
      <c r="B6" s="259"/>
      <c r="C6" s="260" t="s">
        <v>109</v>
      </c>
      <c r="D6" s="260"/>
      <c r="E6" s="260"/>
      <c r="F6" s="261"/>
      <c r="G6" s="262"/>
      <c r="H6" s="260" t="s">
        <v>109</v>
      </c>
      <c r="I6" s="263"/>
      <c r="J6" s="264"/>
      <c r="K6" s="12"/>
    </row>
    <row r="7" spans="1:11" s="14" customFormat="1" ht="12.75" customHeight="1" x14ac:dyDescent="0.3">
      <c r="A7" s="11"/>
      <c r="B7" s="265" t="s">
        <v>1</v>
      </c>
      <c r="C7" s="266" t="s">
        <v>110</v>
      </c>
      <c r="D7" s="267" t="s">
        <v>230</v>
      </c>
      <c r="E7" s="267" t="s">
        <v>222</v>
      </c>
      <c r="F7" s="268"/>
      <c r="G7" s="269" t="s">
        <v>2</v>
      </c>
      <c r="H7" s="266" t="s">
        <v>110</v>
      </c>
      <c r="I7" s="267" t="s">
        <v>230</v>
      </c>
      <c r="J7" s="270" t="s">
        <v>222</v>
      </c>
      <c r="K7" s="15"/>
    </row>
    <row r="8" spans="1:11" ht="12.75" customHeight="1" x14ac:dyDescent="0.25">
      <c r="A8" s="16"/>
      <c r="B8" s="271"/>
      <c r="C8" s="272"/>
      <c r="D8" s="273"/>
      <c r="E8" s="273"/>
      <c r="F8" s="271"/>
      <c r="G8" s="274"/>
      <c r="H8" s="272"/>
      <c r="I8" s="275"/>
      <c r="J8" s="276"/>
      <c r="K8" s="9"/>
    </row>
    <row r="9" spans="1:11" s="14" customFormat="1" ht="13.5" customHeight="1" x14ac:dyDescent="0.3">
      <c r="A9" s="11"/>
      <c r="B9" s="18" t="s">
        <v>3</v>
      </c>
      <c r="C9" s="277"/>
      <c r="D9" s="278"/>
      <c r="E9" s="279"/>
      <c r="F9" s="18"/>
      <c r="G9" s="280" t="s">
        <v>4</v>
      </c>
      <c r="H9" s="277"/>
      <c r="I9" s="281"/>
      <c r="J9" s="282"/>
      <c r="K9" s="18"/>
    </row>
    <row r="10" spans="1:11" s="14" customFormat="1" ht="12.75" customHeight="1" x14ac:dyDescent="0.3">
      <c r="A10" s="11"/>
      <c r="B10" s="18" t="s">
        <v>5</v>
      </c>
      <c r="C10" s="277" t="s">
        <v>6</v>
      </c>
      <c r="D10" s="283">
        <v>9940580</v>
      </c>
      <c r="E10" s="284">
        <v>10003697</v>
      </c>
      <c r="F10" s="285"/>
      <c r="G10" s="280" t="s">
        <v>7</v>
      </c>
      <c r="H10" s="277" t="s">
        <v>161</v>
      </c>
      <c r="I10" s="286">
        <v>5354342</v>
      </c>
      <c r="J10" s="287">
        <v>3945638</v>
      </c>
      <c r="K10" s="19"/>
    </row>
    <row r="11" spans="1:11" s="14" customFormat="1" ht="12.75" customHeight="1" x14ac:dyDescent="0.3">
      <c r="A11" s="11"/>
      <c r="B11" s="271" t="s">
        <v>113</v>
      </c>
      <c r="C11" s="277"/>
      <c r="D11" s="288">
        <v>287</v>
      </c>
      <c r="E11" s="289">
        <v>287</v>
      </c>
      <c r="F11" s="290"/>
      <c r="G11" s="274" t="s">
        <v>9</v>
      </c>
      <c r="H11" s="277"/>
      <c r="I11" s="303">
        <v>237207</v>
      </c>
      <c r="J11" s="310">
        <v>212207</v>
      </c>
      <c r="K11" s="19"/>
    </row>
    <row r="12" spans="1:11" s="14" customFormat="1" ht="12.75" customHeight="1" x14ac:dyDescent="0.3">
      <c r="A12" s="11"/>
      <c r="B12" s="271" t="s">
        <v>112</v>
      </c>
      <c r="C12" s="277"/>
      <c r="D12" s="292">
        <v>7516536</v>
      </c>
      <c r="E12" s="289">
        <v>7409400</v>
      </c>
      <c r="F12" s="290"/>
      <c r="G12" s="274" t="s">
        <v>11</v>
      </c>
      <c r="H12" s="277"/>
      <c r="I12" s="303">
        <v>12233831</v>
      </c>
      <c r="J12" s="310">
        <v>9758831</v>
      </c>
      <c r="K12" s="19"/>
    </row>
    <row r="13" spans="1:11" s="14" customFormat="1" ht="12.75" customHeight="1" x14ac:dyDescent="0.3">
      <c r="A13" s="11"/>
      <c r="B13" s="271" t="s">
        <v>116</v>
      </c>
      <c r="C13" s="277"/>
      <c r="D13" s="292">
        <v>2242717</v>
      </c>
      <c r="E13" s="289">
        <v>2385554</v>
      </c>
      <c r="F13" s="290"/>
      <c r="G13" s="274" t="s">
        <v>20</v>
      </c>
      <c r="H13" s="277"/>
      <c r="I13" s="303">
        <v>-6169089</v>
      </c>
      <c r="J13" s="310">
        <v>-4378300</v>
      </c>
      <c r="K13" s="19"/>
    </row>
    <row r="14" spans="1:11" s="14" customFormat="1" ht="12.75" customHeight="1" x14ac:dyDescent="0.3">
      <c r="A14" s="11"/>
      <c r="B14" s="271" t="s">
        <v>118</v>
      </c>
      <c r="C14" s="277"/>
      <c r="D14" s="292">
        <v>181040</v>
      </c>
      <c r="E14" s="289">
        <v>208456</v>
      </c>
      <c r="F14" s="290"/>
      <c r="G14" s="274" t="s">
        <v>107</v>
      </c>
      <c r="H14" s="277"/>
      <c r="I14" s="303">
        <v>54678</v>
      </c>
      <c r="J14" s="313">
        <v>-220</v>
      </c>
      <c r="K14" s="19"/>
    </row>
    <row r="15" spans="1:11" s="14" customFormat="1" ht="12.75" customHeight="1" x14ac:dyDescent="0.3">
      <c r="A15" s="11"/>
      <c r="B15" s="18" t="s">
        <v>16</v>
      </c>
      <c r="C15" s="277" t="s">
        <v>17</v>
      </c>
      <c r="D15" s="293">
        <v>853745</v>
      </c>
      <c r="E15" s="293">
        <v>928688</v>
      </c>
      <c r="F15" s="290"/>
      <c r="G15" s="274" t="s">
        <v>115</v>
      </c>
      <c r="H15" s="277"/>
      <c r="I15" s="303">
        <v>-1002285</v>
      </c>
      <c r="J15" s="310">
        <v>-1646880</v>
      </c>
      <c r="K15" s="19"/>
    </row>
    <row r="16" spans="1:11" s="14" customFormat="1" ht="12.75" customHeight="1" x14ac:dyDescent="0.3">
      <c r="A16" s="11"/>
      <c r="B16" s="271" t="s">
        <v>19</v>
      </c>
      <c r="C16" s="277"/>
      <c r="D16" s="294">
        <v>853745</v>
      </c>
      <c r="E16" s="294">
        <v>928688</v>
      </c>
      <c r="F16" s="290"/>
      <c r="G16" s="295" t="s">
        <v>27</v>
      </c>
      <c r="H16" s="252"/>
      <c r="I16" s="296">
        <v>1175891</v>
      </c>
      <c r="J16" s="297">
        <v>1102790</v>
      </c>
      <c r="K16" s="19"/>
    </row>
    <row r="17" spans="1:11" s="14" customFormat="1" ht="12.75" customHeight="1" x14ac:dyDescent="0.3">
      <c r="A17" s="11"/>
      <c r="B17" s="18" t="s">
        <v>25</v>
      </c>
      <c r="C17" s="277" t="s">
        <v>211</v>
      </c>
      <c r="D17" s="301">
        <v>41300</v>
      </c>
      <c r="E17" s="293">
        <v>38475</v>
      </c>
      <c r="F17" s="290"/>
      <c r="G17" s="298" t="s">
        <v>29</v>
      </c>
      <c r="H17" s="277"/>
      <c r="I17" s="299">
        <v>6530233</v>
      </c>
      <c r="J17" s="300">
        <v>5048428</v>
      </c>
      <c r="K17" s="19"/>
    </row>
    <row r="18" spans="1:11" s="14" customFormat="1" ht="12.75" customHeight="1" x14ac:dyDescent="0.3">
      <c r="A18" s="11"/>
      <c r="B18" s="305" t="s">
        <v>23</v>
      </c>
      <c r="C18" s="306"/>
      <c r="D18" s="307">
        <v>3346</v>
      </c>
      <c r="E18" s="308">
        <v>521</v>
      </c>
      <c r="F18" s="290"/>
      <c r="G18" s="274"/>
      <c r="H18" s="302"/>
      <c r="I18" s="303"/>
      <c r="J18" s="304"/>
      <c r="K18" s="20"/>
    </row>
    <row r="19" spans="1:11" s="14" customFormat="1" ht="12.75" customHeight="1" x14ac:dyDescent="0.3">
      <c r="A19" s="11"/>
      <c r="B19" s="305" t="s">
        <v>100</v>
      </c>
      <c r="C19" s="306"/>
      <c r="D19" s="307">
        <v>37954</v>
      </c>
      <c r="E19" s="308">
        <v>37954</v>
      </c>
      <c r="F19" s="290"/>
      <c r="G19" s="309"/>
      <c r="H19" s="253"/>
      <c r="I19" s="303"/>
      <c r="J19" s="310"/>
      <c r="K19" s="20"/>
    </row>
    <row r="20" spans="1:11" s="14" customFormat="1" ht="12.75" customHeight="1" x14ac:dyDescent="0.3">
      <c r="A20" s="11"/>
      <c r="B20" s="18" t="s">
        <v>28</v>
      </c>
      <c r="C20" s="277" t="s">
        <v>160</v>
      </c>
      <c r="D20" s="311">
        <v>3993614</v>
      </c>
      <c r="E20" s="311">
        <v>3978849</v>
      </c>
      <c r="F20" s="290"/>
      <c r="G20" s="280" t="s">
        <v>220</v>
      </c>
      <c r="H20" s="253"/>
      <c r="I20" s="303"/>
      <c r="J20" s="310"/>
      <c r="K20" s="20"/>
    </row>
    <row r="21" spans="1:11" s="14" customFormat="1" ht="12.75" customHeight="1" x14ac:dyDescent="0.3">
      <c r="A21" s="11"/>
      <c r="B21" s="312" t="s">
        <v>30</v>
      </c>
      <c r="C21" s="277"/>
      <c r="D21" s="299">
        <v>14829239</v>
      </c>
      <c r="E21" s="299">
        <v>14949709</v>
      </c>
      <c r="F21" s="290"/>
      <c r="G21" s="280" t="s">
        <v>219</v>
      </c>
      <c r="H21" s="277" t="s">
        <v>162</v>
      </c>
      <c r="I21" s="286">
        <v>7015605</v>
      </c>
      <c r="J21" s="291">
        <v>8614230</v>
      </c>
      <c r="K21" s="20"/>
    </row>
    <row r="22" spans="1:11" s="14" customFormat="1" ht="12.75" customHeight="1" x14ac:dyDescent="0.3">
      <c r="A22" s="11"/>
      <c r="B22" s="312"/>
      <c r="C22" s="302"/>
      <c r="D22" s="314"/>
      <c r="E22" s="286"/>
      <c r="F22" s="290"/>
      <c r="G22" s="309" t="s">
        <v>33</v>
      </c>
      <c r="H22" s="302"/>
      <c r="I22" s="303">
        <v>2302232</v>
      </c>
      <c r="J22" s="313">
        <v>2043477</v>
      </c>
      <c r="K22" s="20"/>
    </row>
    <row r="23" spans="1:11" ht="13.5" x14ac:dyDescent="0.25">
      <c r="A23" s="16"/>
      <c r="B23" s="312"/>
      <c r="C23" s="302"/>
      <c r="D23" s="314"/>
      <c r="E23" s="286"/>
      <c r="F23" s="290"/>
      <c r="G23" s="309" t="s">
        <v>35</v>
      </c>
      <c r="H23" s="253"/>
      <c r="I23" s="303">
        <v>4713373</v>
      </c>
      <c r="J23" s="310">
        <v>6570753</v>
      </c>
      <c r="K23" s="21"/>
    </row>
    <row r="24" spans="1:11" ht="12.75" customHeight="1" x14ac:dyDescent="0.25">
      <c r="A24" s="16"/>
      <c r="B24" s="312"/>
      <c r="C24" s="302"/>
      <c r="D24" s="314"/>
      <c r="E24" s="286"/>
      <c r="F24" s="315"/>
      <c r="G24" s="295" t="s">
        <v>37</v>
      </c>
      <c r="H24" s="277" t="s">
        <v>213</v>
      </c>
      <c r="I24" s="296">
        <v>435855</v>
      </c>
      <c r="J24" s="297">
        <v>367995</v>
      </c>
      <c r="K24" s="22"/>
    </row>
    <row r="25" spans="1:11" ht="12.75" customHeight="1" x14ac:dyDescent="0.25">
      <c r="A25" s="16"/>
      <c r="B25" s="18" t="s">
        <v>34</v>
      </c>
      <c r="C25" s="277"/>
      <c r="D25" s="286"/>
      <c r="E25" s="286"/>
      <c r="F25" s="315"/>
      <c r="G25" s="298" t="s">
        <v>39</v>
      </c>
      <c r="H25" s="277"/>
      <c r="I25" s="299">
        <v>7451460</v>
      </c>
      <c r="J25" s="300">
        <v>8982225</v>
      </c>
      <c r="K25" s="22"/>
    </row>
    <row r="26" spans="1:11" ht="12.75" customHeight="1" x14ac:dyDescent="0.25">
      <c r="A26" s="16"/>
      <c r="B26" s="18" t="s">
        <v>36</v>
      </c>
      <c r="C26" s="277" t="s">
        <v>8</v>
      </c>
      <c r="D26" s="286">
        <v>199209</v>
      </c>
      <c r="E26" s="286">
        <v>191663</v>
      </c>
      <c r="F26" s="316"/>
      <c r="G26" s="309"/>
      <c r="H26" s="253"/>
      <c r="I26" s="303"/>
      <c r="J26" s="310"/>
      <c r="K26" s="7"/>
    </row>
    <row r="27" spans="1:11" ht="12.75" customHeight="1" x14ac:dyDescent="0.25">
      <c r="A27" s="16"/>
      <c r="B27" s="271" t="s">
        <v>38</v>
      </c>
      <c r="C27" s="317"/>
      <c r="D27" s="303">
        <v>192875</v>
      </c>
      <c r="E27" s="303">
        <v>158253</v>
      </c>
      <c r="F27" s="316"/>
      <c r="G27" s="309"/>
      <c r="H27" s="253"/>
      <c r="I27" s="303"/>
      <c r="J27" s="310"/>
      <c r="K27" s="7"/>
    </row>
    <row r="28" spans="1:11" ht="12.75" customHeight="1" x14ac:dyDescent="0.25">
      <c r="A28" s="16"/>
      <c r="B28" s="271" t="s">
        <v>40</v>
      </c>
      <c r="C28" s="317"/>
      <c r="D28" s="303">
        <v>6334</v>
      </c>
      <c r="E28" s="303">
        <v>33410</v>
      </c>
      <c r="F28" s="316"/>
      <c r="G28" s="309"/>
      <c r="H28" s="253"/>
      <c r="I28" s="303"/>
      <c r="J28" s="310"/>
      <c r="K28" s="7"/>
    </row>
    <row r="29" spans="1:11" ht="12.75" customHeight="1" x14ac:dyDescent="0.25">
      <c r="A29" s="16"/>
      <c r="B29" s="18" t="s">
        <v>41</v>
      </c>
      <c r="C29" s="277"/>
      <c r="D29" s="283">
        <v>2787507</v>
      </c>
      <c r="E29" s="283">
        <v>2252864</v>
      </c>
      <c r="F29" s="316"/>
      <c r="G29" s="309"/>
      <c r="H29" s="253"/>
      <c r="I29" s="303"/>
      <c r="J29" s="310"/>
      <c r="K29" s="7"/>
    </row>
    <row r="30" spans="1:11" ht="12.75" customHeight="1" x14ac:dyDescent="0.25">
      <c r="A30" s="16"/>
      <c r="B30" s="271" t="s">
        <v>43</v>
      </c>
      <c r="C30" s="277"/>
      <c r="D30" s="292">
        <v>1556516</v>
      </c>
      <c r="E30" s="292">
        <v>945829</v>
      </c>
      <c r="F30" s="318"/>
      <c r="G30" s="280" t="s">
        <v>221</v>
      </c>
      <c r="H30" s="277"/>
      <c r="I30" s="281"/>
      <c r="J30" s="282"/>
      <c r="K30" s="19"/>
    </row>
    <row r="31" spans="1:11" ht="12.75" customHeight="1" x14ac:dyDescent="0.25">
      <c r="A31" s="16"/>
      <c r="B31" s="271" t="s">
        <v>48</v>
      </c>
      <c r="C31" s="277"/>
      <c r="D31" s="292">
        <v>1115</v>
      </c>
      <c r="E31" s="292">
        <v>1813</v>
      </c>
      <c r="F31" s="318"/>
      <c r="G31" s="280" t="s">
        <v>46</v>
      </c>
      <c r="H31" s="277" t="s">
        <v>163</v>
      </c>
      <c r="I31" s="341">
        <v>3713092</v>
      </c>
      <c r="J31" s="291">
        <v>3624840</v>
      </c>
      <c r="K31" s="19"/>
    </row>
    <row r="32" spans="1:11" ht="12.75" customHeight="1" x14ac:dyDescent="0.3">
      <c r="A32" s="16"/>
      <c r="B32" s="271" t="s">
        <v>49</v>
      </c>
      <c r="C32" s="277" t="s">
        <v>66</v>
      </c>
      <c r="D32" s="292">
        <v>419155</v>
      </c>
      <c r="E32" s="292">
        <v>432500</v>
      </c>
      <c r="F32" s="318"/>
      <c r="G32" s="274" t="s">
        <v>33</v>
      </c>
      <c r="H32" s="128"/>
      <c r="I32" s="342">
        <v>2347738</v>
      </c>
      <c r="J32" s="310">
        <v>2470688</v>
      </c>
      <c r="K32" s="19"/>
    </row>
    <row r="33" spans="1:11" ht="12.75" customHeight="1" x14ac:dyDescent="0.3">
      <c r="A33" s="16"/>
      <c r="B33" s="271" t="s">
        <v>51</v>
      </c>
      <c r="C33" s="277" t="s">
        <v>66</v>
      </c>
      <c r="D33" s="292">
        <v>810721</v>
      </c>
      <c r="E33" s="292">
        <v>872722</v>
      </c>
      <c r="F33" s="316"/>
      <c r="G33" s="274" t="s">
        <v>35</v>
      </c>
      <c r="H33" s="128"/>
      <c r="I33" s="342">
        <v>1365354</v>
      </c>
      <c r="J33" s="313">
        <v>1154152</v>
      </c>
      <c r="K33" s="19"/>
    </row>
    <row r="34" spans="1:11" ht="12.75" customHeight="1" x14ac:dyDescent="0.25">
      <c r="A34" s="16"/>
      <c r="B34" s="18" t="s">
        <v>53</v>
      </c>
      <c r="C34" s="277" t="s">
        <v>212</v>
      </c>
      <c r="D34" s="283">
        <v>974943</v>
      </c>
      <c r="E34" s="283">
        <v>1247748</v>
      </c>
      <c r="F34" s="318"/>
      <c r="G34" s="295" t="s">
        <v>50</v>
      </c>
      <c r="H34" s="312"/>
      <c r="I34" s="286">
        <v>1243287</v>
      </c>
      <c r="J34" s="291">
        <v>1298635</v>
      </c>
      <c r="K34" s="2"/>
    </row>
    <row r="35" spans="1:11" ht="12.75" customHeight="1" x14ac:dyDescent="0.25">
      <c r="A35" s="16"/>
      <c r="B35" s="271" t="s">
        <v>100</v>
      </c>
      <c r="C35" s="277"/>
      <c r="D35" s="292">
        <v>226655</v>
      </c>
      <c r="E35" s="292">
        <v>243840</v>
      </c>
      <c r="F35" s="318"/>
      <c r="G35" s="274" t="s">
        <v>169</v>
      </c>
      <c r="H35" s="312"/>
      <c r="I35" s="303">
        <v>880305</v>
      </c>
      <c r="J35" s="310">
        <v>964098</v>
      </c>
      <c r="K35" s="2"/>
    </row>
    <row r="36" spans="1:11" ht="12.75" customHeight="1" x14ac:dyDescent="0.25">
      <c r="A36" s="16"/>
      <c r="B36" s="271" t="s">
        <v>55</v>
      </c>
      <c r="C36" s="277"/>
      <c r="D36" s="292">
        <v>748288</v>
      </c>
      <c r="E36" s="292">
        <v>1003908</v>
      </c>
      <c r="F36" s="318"/>
      <c r="G36" s="274" t="s">
        <v>48</v>
      </c>
      <c r="H36" s="312"/>
      <c r="I36" s="303">
        <v>139068</v>
      </c>
      <c r="J36" s="310">
        <v>86266</v>
      </c>
      <c r="K36" s="2"/>
    </row>
    <row r="37" spans="1:11" ht="12.75" customHeight="1" x14ac:dyDescent="0.25">
      <c r="A37" s="16"/>
      <c r="B37" s="18" t="e">
        <f>+#REF!</f>
        <v>#REF!</v>
      </c>
      <c r="C37" s="277"/>
      <c r="D37" s="283">
        <v>5453</v>
      </c>
      <c r="E37" s="361">
        <v>0</v>
      </c>
      <c r="F37" s="318"/>
      <c r="G37" s="274" t="s">
        <v>60</v>
      </c>
      <c r="H37" s="312" t="s">
        <v>66</v>
      </c>
      <c r="I37" s="303">
        <v>193768</v>
      </c>
      <c r="J37" s="310">
        <v>226414</v>
      </c>
      <c r="K37" s="2"/>
    </row>
    <row r="38" spans="1:11" ht="12.75" customHeight="1" x14ac:dyDescent="0.25">
      <c r="A38" s="16"/>
      <c r="B38" s="18" t="s">
        <v>57</v>
      </c>
      <c r="C38" s="277"/>
      <c r="D38" s="283">
        <v>141721</v>
      </c>
      <c r="E38" s="283">
        <v>314318</v>
      </c>
      <c r="F38" s="318"/>
      <c r="G38" s="274" t="s">
        <v>104</v>
      </c>
      <c r="H38" s="312"/>
      <c r="I38" s="303">
        <v>30146</v>
      </c>
      <c r="J38" s="310">
        <v>21857</v>
      </c>
      <c r="K38" s="2"/>
    </row>
    <row r="39" spans="1:11" ht="12.75" customHeight="1" x14ac:dyDescent="0.25">
      <c r="A39" s="16"/>
      <c r="B39" s="271" t="s">
        <v>59</v>
      </c>
      <c r="C39" s="277"/>
      <c r="D39" s="292">
        <v>141721</v>
      </c>
      <c r="E39" s="292">
        <v>314318</v>
      </c>
      <c r="F39" s="316"/>
      <c r="G39" s="280" t="s">
        <v>224</v>
      </c>
      <c r="H39" s="312"/>
      <c r="I39" s="362">
        <v>0</v>
      </c>
      <c r="J39" s="355">
        <v>2174</v>
      </c>
      <c r="K39" s="13"/>
    </row>
    <row r="40" spans="1:11" ht="12.75" customHeight="1" x14ac:dyDescent="0.25">
      <c r="A40" s="16"/>
      <c r="B40" s="298" t="s">
        <v>61</v>
      </c>
      <c r="C40" s="312"/>
      <c r="D40" s="299">
        <v>4108833</v>
      </c>
      <c r="E40" s="299">
        <v>4006593</v>
      </c>
      <c r="F40" s="316"/>
      <c r="G40" s="298" t="s">
        <v>62</v>
      </c>
      <c r="H40" s="312"/>
      <c r="I40" s="299">
        <v>4956379</v>
      </c>
      <c r="J40" s="300">
        <v>4925649</v>
      </c>
      <c r="K40" s="13"/>
    </row>
    <row r="41" spans="1:11" ht="15.75" thickBot="1" x14ac:dyDescent="0.3">
      <c r="A41" s="16"/>
      <c r="B41" s="319" t="s">
        <v>63</v>
      </c>
      <c r="C41" s="320"/>
      <c r="D41" s="321">
        <v>18938072</v>
      </c>
      <c r="E41" s="321">
        <v>18956302</v>
      </c>
      <c r="F41" s="322"/>
      <c r="G41" s="319" t="s">
        <v>64</v>
      </c>
      <c r="H41" s="319"/>
      <c r="I41" s="323">
        <v>18938072</v>
      </c>
      <c r="J41" s="324">
        <v>18956302</v>
      </c>
      <c r="K41" s="2"/>
    </row>
    <row r="42" spans="1:11" ht="15.75" x14ac:dyDescent="0.3">
      <c r="A42" s="128"/>
      <c r="B42" s="325"/>
      <c r="D42" s="3">
        <f>+D41-I41</f>
        <v>0</v>
      </c>
      <c r="F42" s="23"/>
      <c r="K42" s="2"/>
    </row>
    <row r="43" spans="1:11" s="14" customFormat="1" ht="12.75" customHeight="1" x14ac:dyDescent="0.3">
      <c r="B43" s="26"/>
      <c r="C43" s="12"/>
      <c r="D43" s="27"/>
      <c r="E43" s="27"/>
      <c r="F43" s="23"/>
      <c r="K43" s="19"/>
    </row>
    <row r="44" spans="1:11" s="14" customFormat="1" ht="12.75" customHeight="1" x14ac:dyDescent="0.3">
      <c r="B44" s="375" t="s">
        <v>225</v>
      </c>
      <c r="C44" s="375"/>
      <c r="D44" s="375"/>
      <c r="E44" s="375"/>
      <c r="F44" s="375"/>
      <c r="G44" s="375"/>
      <c r="H44" s="375"/>
      <c r="I44" s="375"/>
      <c r="J44" s="375"/>
      <c r="K44" s="19"/>
    </row>
    <row r="45" spans="1:11" s="14" customFormat="1" ht="12.75" customHeight="1" x14ac:dyDescent="0.3">
      <c r="B45" s="28"/>
      <c r="C45" s="28"/>
      <c r="D45" s="28"/>
      <c r="E45" s="28"/>
      <c r="F45" s="23"/>
      <c r="G45" s="28"/>
      <c r="H45" s="28"/>
      <c r="I45" s="29"/>
      <c r="J45" s="28"/>
      <c r="K45" s="19"/>
    </row>
  </sheetData>
  <mergeCells count="4">
    <mergeCell ref="A1:J1"/>
    <mergeCell ref="B3:J3"/>
    <mergeCell ref="B4:J4"/>
    <mergeCell ref="B44:J44"/>
  </mergeCells>
  <pageMargins left="0.75" right="0.75" top="1" bottom="1" header="0.5" footer="0.5"/>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G45"/>
  <sheetViews>
    <sheetView showGridLines="0" view="pageBreakPreview" zoomScale="90" zoomScaleNormal="90" zoomScaleSheetLayoutView="90" zoomScalePageLayoutView="70" workbookViewId="0">
      <selection activeCell="E2" sqref="E2"/>
    </sheetView>
  </sheetViews>
  <sheetFormatPr baseColWidth="10" defaultColWidth="9.25" defaultRowHeight="12" x14ac:dyDescent="0.2"/>
  <cols>
    <col min="1" max="1" width="0.75" style="33" customWidth="1"/>
    <col min="2" max="2" width="73.75" style="33" customWidth="1"/>
    <col min="3" max="3" width="10.625" style="34" customWidth="1"/>
    <col min="4" max="4" width="12.625" style="34" customWidth="1"/>
    <col min="5" max="5" width="12.625" style="33" customWidth="1"/>
    <col min="6" max="6" width="0.75" style="33" customWidth="1"/>
    <col min="7" max="7" width="11.75" style="33" bestFit="1" customWidth="1"/>
    <col min="8" max="16384" width="9.25" style="33"/>
  </cols>
  <sheetData>
    <row r="1" spans="1:7" s="30" customFormat="1" ht="18" x14ac:dyDescent="0.25">
      <c r="A1" s="378" t="s">
        <v>176</v>
      </c>
      <c r="B1" s="378"/>
      <c r="C1" s="378"/>
      <c r="D1" s="378"/>
      <c r="E1" s="378"/>
    </row>
    <row r="2" spans="1:7" s="30" customFormat="1" ht="15.75" x14ac:dyDescent="0.25">
      <c r="A2" s="31"/>
      <c r="B2" s="31"/>
      <c r="C2" s="32"/>
      <c r="D2" s="32"/>
      <c r="E2" s="31"/>
    </row>
    <row r="3" spans="1:7" s="30" customFormat="1" ht="31.5" customHeight="1" x14ac:dyDescent="0.25">
      <c r="A3" s="379" t="s">
        <v>227</v>
      </c>
      <c r="B3" s="380"/>
      <c r="C3" s="380"/>
      <c r="D3" s="380"/>
      <c r="E3" s="380"/>
    </row>
    <row r="4" spans="1:7" s="30" customFormat="1" ht="12.75" customHeight="1" x14ac:dyDescent="0.2">
      <c r="A4" s="381" t="s">
        <v>108</v>
      </c>
      <c r="B4" s="381"/>
      <c r="C4" s="381"/>
      <c r="D4" s="381"/>
      <c r="E4" s="381"/>
    </row>
    <row r="5" spans="1:7" x14ac:dyDescent="0.2">
      <c r="A5" s="382"/>
      <c r="B5" s="382"/>
      <c r="C5" s="382"/>
      <c r="D5" s="382"/>
      <c r="E5" s="382"/>
    </row>
    <row r="6" spans="1:7" ht="12" customHeight="1" thickBot="1" x14ac:dyDescent="0.25"/>
    <row r="7" spans="1:7" s="30" customFormat="1" ht="12.75" customHeight="1" x14ac:dyDescent="0.2">
      <c r="A7" s="35"/>
      <c r="B7" s="36"/>
      <c r="C7" s="37" t="s">
        <v>109</v>
      </c>
      <c r="D7" s="38" t="s">
        <v>0</v>
      </c>
      <c r="E7" s="39" t="s">
        <v>0</v>
      </c>
    </row>
    <row r="8" spans="1:7" s="30" customFormat="1" ht="12.75" customHeight="1" x14ac:dyDescent="0.2">
      <c r="A8" s="35"/>
      <c r="B8" s="40"/>
      <c r="C8" s="41" t="s">
        <v>110</v>
      </c>
      <c r="D8" s="42" t="s">
        <v>229</v>
      </c>
      <c r="E8" s="43" t="s">
        <v>228</v>
      </c>
    </row>
    <row r="9" spans="1:7" ht="12.75" customHeight="1" x14ac:dyDescent="0.2">
      <c r="A9" s="44"/>
      <c r="B9" s="45"/>
      <c r="C9" s="46"/>
      <c r="D9" s="47"/>
      <c r="E9" s="48"/>
    </row>
    <row r="10" spans="1:7" s="30" customFormat="1" ht="12.75" customHeight="1" x14ac:dyDescent="0.2">
      <c r="A10" s="35"/>
      <c r="B10" s="49" t="s">
        <v>65</v>
      </c>
      <c r="C10" s="50" t="s">
        <v>164</v>
      </c>
      <c r="D10" s="51">
        <v>1630601</v>
      </c>
      <c r="E10" s="52">
        <v>1224445</v>
      </c>
      <c r="F10" s="53"/>
    </row>
    <row r="11" spans="1:7" s="30" customFormat="1" ht="12.75" customHeight="1" x14ac:dyDescent="0.2">
      <c r="A11" s="35"/>
      <c r="B11" s="54" t="s">
        <v>214</v>
      </c>
      <c r="C11" s="50"/>
      <c r="D11" s="55">
        <v>1630601</v>
      </c>
      <c r="E11" s="56">
        <v>1224445</v>
      </c>
    </row>
    <row r="12" spans="1:7" s="30" customFormat="1" ht="12.75" customHeight="1" x14ac:dyDescent="0.2">
      <c r="A12" s="35"/>
      <c r="B12" s="57" t="s">
        <v>171</v>
      </c>
      <c r="C12" s="50" t="s">
        <v>6</v>
      </c>
      <c r="D12" s="68">
        <v>1135250</v>
      </c>
      <c r="E12" s="59">
        <v>1769278</v>
      </c>
    </row>
    <row r="13" spans="1:7" s="30" customFormat="1" ht="12.75" customHeight="1" x14ac:dyDescent="0.2">
      <c r="A13" s="35"/>
      <c r="B13" s="49" t="s">
        <v>69</v>
      </c>
      <c r="C13" s="50" t="s">
        <v>165</v>
      </c>
      <c r="D13" s="60">
        <v>-731883</v>
      </c>
      <c r="E13" s="59">
        <v>-1337842</v>
      </c>
    </row>
    <row r="14" spans="1:7" s="30" customFormat="1" ht="12.75" customHeight="1" x14ac:dyDescent="0.2">
      <c r="A14" s="35"/>
      <c r="B14" s="54" t="s">
        <v>70</v>
      </c>
      <c r="C14" s="50"/>
      <c r="D14" s="61">
        <v>-273358</v>
      </c>
      <c r="E14" s="62">
        <v>-520832</v>
      </c>
    </row>
    <row r="15" spans="1:7" s="30" customFormat="1" ht="12.75" customHeight="1" x14ac:dyDescent="0.2">
      <c r="A15" s="35"/>
      <c r="B15" s="54" t="s">
        <v>71</v>
      </c>
      <c r="C15" s="50"/>
      <c r="D15" s="61">
        <v>-458525</v>
      </c>
      <c r="E15" s="62">
        <v>-817010</v>
      </c>
      <c r="G15" s="63"/>
    </row>
    <row r="16" spans="1:7" s="30" customFormat="1" ht="0.6" customHeight="1" x14ac:dyDescent="0.2">
      <c r="A16" s="35"/>
      <c r="B16" s="49" t="s">
        <v>72</v>
      </c>
      <c r="C16" s="50"/>
      <c r="D16" s="60">
        <v>0</v>
      </c>
      <c r="E16" s="135">
        <v>0</v>
      </c>
    </row>
    <row r="17" spans="1:7" s="30" customFormat="1" ht="0.6" customHeight="1" x14ac:dyDescent="0.2">
      <c r="A17" s="35"/>
      <c r="B17" s="54" t="s">
        <v>73</v>
      </c>
      <c r="C17" s="50"/>
      <c r="D17" s="61">
        <v>0</v>
      </c>
      <c r="E17" s="157">
        <v>0</v>
      </c>
    </row>
    <row r="18" spans="1:7" x14ac:dyDescent="0.2">
      <c r="A18" s="44"/>
      <c r="B18" s="49" t="s">
        <v>74</v>
      </c>
      <c r="C18" s="50" t="s">
        <v>166</v>
      </c>
      <c r="D18" s="60">
        <v>-1402259</v>
      </c>
      <c r="E18" s="59">
        <v>-1451600</v>
      </c>
      <c r="G18" s="64"/>
    </row>
    <row r="19" spans="1:7" x14ac:dyDescent="0.2">
      <c r="A19" s="44"/>
      <c r="B19" s="65" t="s">
        <v>75</v>
      </c>
      <c r="C19" s="50"/>
      <c r="D19" s="61">
        <v>-1121217</v>
      </c>
      <c r="E19" s="62">
        <v>-1168990</v>
      </c>
      <c r="G19" s="64"/>
    </row>
    <row r="20" spans="1:7" ht="12.75" customHeight="1" x14ac:dyDescent="0.2">
      <c r="A20" s="44"/>
      <c r="B20" s="65" t="s">
        <v>76</v>
      </c>
      <c r="C20" s="50"/>
      <c r="D20" s="61">
        <v>-281042</v>
      </c>
      <c r="E20" s="62">
        <v>-282610</v>
      </c>
      <c r="G20" s="64"/>
    </row>
    <row r="21" spans="1:7" ht="16.899999999999999" hidden="1" customHeight="1" x14ac:dyDescent="0.2">
      <c r="A21" s="44"/>
      <c r="B21" s="65" t="s">
        <v>77</v>
      </c>
      <c r="C21" s="50" t="s">
        <v>160</v>
      </c>
      <c r="D21" s="66">
        <v>0</v>
      </c>
      <c r="E21" s="67">
        <v>0</v>
      </c>
      <c r="G21" s="64" t="s">
        <v>162</v>
      </c>
    </row>
    <row r="22" spans="1:7" ht="12.75" customHeight="1" x14ac:dyDescent="0.2">
      <c r="A22" s="44"/>
      <c r="B22" s="49" t="s">
        <v>78</v>
      </c>
      <c r="C22" s="50"/>
      <c r="D22" s="60">
        <v>-745733</v>
      </c>
      <c r="E22" s="59">
        <v>-836430</v>
      </c>
      <c r="G22" s="64"/>
    </row>
    <row r="23" spans="1:7" ht="12.75" customHeight="1" x14ac:dyDescent="0.2">
      <c r="A23" s="44"/>
      <c r="B23" s="65" t="s">
        <v>79</v>
      </c>
      <c r="C23" s="50"/>
      <c r="D23" s="61">
        <v>-741685</v>
      </c>
      <c r="E23" s="62">
        <v>-821240</v>
      </c>
      <c r="G23" s="64"/>
    </row>
    <row r="24" spans="1:7" ht="12.75" customHeight="1" x14ac:dyDescent="0.2">
      <c r="A24" s="44"/>
      <c r="B24" s="65" t="s">
        <v>80</v>
      </c>
      <c r="C24" s="50"/>
      <c r="D24" s="61">
        <v>-4048</v>
      </c>
      <c r="E24" s="62">
        <v>-2806</v>
      </c>
    </row>
    <row r="25" spans="1:7" ht="12.75" customHeight="1" x14ac:dyDescent="0.2">
      <c r="A25" s="44"/>
      <c r="B25" s="65" t="s">
        <v>182</v>
      </c>
      <c r="C25" s="50"/>
      <c r="D25" s="66">
        <v>0</v>
      </c>
      <c r="E25" s="356">
        <v>-12384</v>
      </c>
    </row>
    <row r="26" spans="1:7" s="30" customFormat="1" ht="12.75" customHeight="1" x14ac:dyDescent="0.2">
      <c r="A26" s="35"/>
      <c r="B26" s="57" t="s">
        <v>81</v>
      </c>
      <c r="C26" s="50" t="s">
        <v>82</v>
      </c>
      <c r="D26" s="60">
        <v>-1279545</v>
      </c>
      <c r="E26" s="59">
        <v>-943253</v>
      </c>
    </row>
    <row r="27" spans="1:7" s="30" customFormat="1" ht="12.75" customHeight="1" x14ac:dyDescent="0.2">
      <c r="A27" s="35"/>
      <c r="B27" s="57" t="s">
        <v>83</v>
      </c>
      <c r="C27" s="50"/>
      <c r="D27" s="68">
        <v>170473</v>
      </c>
      <c r="E27" s="69">
        <v>126015</v>
      </c>
    </row>
    <row r="28" spans="1:7" s="30" customFormat="1" ht="12.75" customHeight="1" x14ac:dyDescent="0.2">
      <c r="A28" s="35"/>
      <c r="B28" s="57" t="s">
        <v>183</v>
      </c>
      <c r="C28" s="50"/>
      <c r="D28" s="58">
        <v>0</v>
      </c>
      <c r="E28" s="357">
        <v>-1513</v>
      </c>
    </row>
    <row r="29" spans="1:7" s="30" customFormat="1" ht="12.75" customHeight="1" x14ac:dyDescent="0.2">
      <c r="A29" s="35"/>
      <c r="B29" s="70" t="s">
        <v>84</v>
      </c>
      <c r="C29" s="50"/>
      <c r="D29" s="71">
        <v>-871</v>
      </c>
      <c r="E29" s="72">
        <v>-501</v>
      </c>
    </row>
    <row r="30" spans="1:7" ht="12.75" customHeight="1" x14ac:dyDescent="0.2">
      <c r="A30" s="35"/>
      <c r="B30" s="49" t="s">
        <v>85</v>
      </c>
      <c r="C30" s="50"/>
      <c r="D30" s="73">
        <v>-1223967</v>
      </c>
      <c r="E30" s="74">
        <v>-1451401</v>
      </c>
    </row>
    <row r="31" spans="1:7" s="30" customFormat="1" ht="12.75" customHeight="1" x14ac:dyDescent="0.2">
      <c r="A31" s="44"/>
      <c r="B31" s="54"/>
      <c r="C31" s="50"/>
      <c r="D31" s="75"/>
      <c r="E31" s="62"/>
    </row>
    <row r="32" spans="1:7" s="30" customFormat="1" ht="12.75" customHeight="1" x14ac:dyDescent="0.2">
      <c r="A32" s="35"/>
      <c r="B32" s="49" t="s">
        <v>111</v>
      </c>
      <c r="C32" s="50"/>
      <c r="D32" s="60">
        <v>-212659</v>
      </c>
      <c r="E32" s="59">
        <v>-141872</v>
      </c>
    </row>
    <row r="33" spans="1:7" ht="12.75" customHeight="1" x14ac:dyDescent="0.2">
      <c r="A33" s="44"/>
      <c r="B33" s="57" t="s">
        <v>94</v>
      </c>
      <c r="C33" s="50"/>
      <c r="D33" s="60">
        <v>1383</v>
      </c>
      <c r="E33" s="77">
        <v>-16721</v>
      </c>
    </row>
    <row r="34" spans="1:7" ht="12.75" customHeight="1" x14ac:dyDescent="0.2">
      <c r="A34" s="44"/>
      <c r="B34" s="49" t="s">
        <v>95</v>
      </c>
      <c r="C34" s="50"/>
      <c r="D34" s="73">
        <v>-211276</v>
      </c>
      <c r="E34" s="74">
        <v>-158593</v>
      </c>
    </row>
    <row r="35" spans="1:7" ht="12.75" customHeight="1" x14ac:dyDescent="0.2">
      <c r="A35" s="44"/>
      <c r="B35" s="49" t="s">
        <v>96</v>
      </c>
      <c r="C35" s="50"/>
      <c r="D35" s="78">
        <v>-1435243</v>
      </c>
      <c r="E35" s="74">
        <v>-1609994</v>
      </c>
    </row>
    <row r="36" spans="1:7" ht="12.75" customHeight="1" x14ac:dyDescent="0.2">
      <c r="A36" s="44"/>
      <c r="B36" s="65" t="s">
        <v>97</v>
      </c>
      <c r="C36" s="50" t="s">
        <v>167</v>
      </c>
      <c r="D36" s="131">
        <v>432958</v>
      </c>
      <c r="E36" s="79">
        <v>753339</v>
      </c>
      <c r="G36" s="366"/>
    </row>
    <row r="37" spans="1:7" ht="12.75" customHeight="1" x14ac:dyDescent="0.2">
      <c r="A37" s="44"/>
      <c r="B37" s="49" t="s">
        <v>172</v>
      </c>
      <c r="C37" s="50"/>
      <c r="D37" s="78">
        <v>-1002285</v>
      </c>
      <c r="E37" s="74">
        <v>-856655</v>
      </c>
    </row>
    <row r="38" spans="1:7" ht="12.75" customHeight="1" x14ac:dyDescent="0.2">
      <c r="A38" s="44"/>
      <c r="B38" s="65" t="s">
        <v>173</v>
      </c>
      <c r="C38" s="50"/>
      <c r="D38" s="326">
        <v>0</v>
      </c>
      <c r="E38" s="327">
        <v>0</v>
      </c>
    </row>
    <row r="39" spans="1:7" ht="12.75" customHeight="1" thickBot="1" x14ac:dyDescent="0.25">
      <c r="A39" s="44"/>
      <c r="B39" s="80" t="s">
        <v>174</v>
      </c>
      <c r="C39" s="81"/>
      <c r="D39" s="82">
        <v>-1002285</v>
      </c>
      <c r="E39" s="83">
        <v>-856655</v>
      </c>
    </row>
    <row r="40" spans="1:7" ht="12.75" customHeight="1" x14ac:dyDescent="0.2">
      <c r="A40" s="44"/>
      <c r="B40" s="44" t="s">
        <v>231</v>
      </c>
      <c r="C40" s="129"/>
      <c r="D40" s="130"/>
      <c r="E40" s="130"/>
    </row>
    <row r="41" spans="1:7" ht="12.75" customHeight="1" x14ac:dyDescent="0.2">
      <c r="A41" s="44"/>
      <c r="B41" s="44" t="s">
        <v>232</v>
      </c>
      <c r="C41" s="129"/>
      <c r="D41" s="130"/>
      <c r="E41" s="130"/>
    </row>
    <row r="42" spans="1:7" ht="12.75" customHeight="1" x14ac:dyDescent="0.2">
      <c r="A42" s="44"/>
      <c r="B42" s="35"/>
      <c r="C42" s="129"/>
      <c r="D42" s="130"/>
      <c r="E42" s="130"/>
    </row>
    <row r="43" spans="1:7" x14ac:dyDescent="0.2">
      <c r="A43" s="44"/>
      <c r="B43" s="383" t="s">
        <v>233</v>
      </c>
      <c r="C43" s="383"/>
      <c r="D43" s="383"/>
      <c r="E43" s="383"/>
    </row>
    <row r="44" spans="1:7" ht="16.899999999999999" customHeight="1" x14ac:dyDescent="0.2">
      <c r="A44" s="44"/>
      <c r="B44" s="383"/>
      <c r="C44" s="383"/>
      <c r="D44" s="383"/>
      <c r="E44" s="383"/>
    </row>
    <row r="45" spans="1:7" ht="12.75" customHeight="1" x14ac:dyDescent="0.2">
      <c r="A45" s="44"/>
      <c r="B45" s="84"/>
      <c r="E45" s="85"/>
    </row>
  </sheetData>
  <mergeCells count="5">
    <mergeCell ref="A1:E1"/>
    <mergeCell ref="A3:E3"/>
    <mergeCell ref="A4:E4"/>
    <mergeCell ref="A5:E5"/>
    <mergeCell ref="B43:E44"/>
  </mergeCells>
  <pageMargins left="0.59055118110236227" right="0.59055118110236227" top="1.7716535433070868" bottom="0.98425196850393704" header="0.51181102362204722" footer="0.51181102362204722"/>
  <pageSetup paperSize="9" scale="79" orientation="portrait" r:id="rId1"/>
  <headerFooter scaleWithDoc="0" alignWithMargins="0">
    <oddFooter>&amp;R&amp;9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B1:F24"/>
  <sheetViews>
    <sheetView showGridLines="0" view="pageBreakPreview" zoomScale="80" zoomScaleNormal="80" zoomScaleSheetLayoutView="80" workbookViewId="0">
      <selection activeCell="C34" sqref="C34"/>
    </sheetView>
  </sheetViews>
  <sheetFormatPr baseColWidth="10" defaultColWidth="9.25" defaultRowHeight="12.75" x14ac:dyDescent="0.2"/>
  <cols>
    <col min="1" max="1" width="2.125" style="139" customWidth="1"/>
    <col min="2" max="2" width="0.75" style="139" customWidth="1"/>
    <col min="3" max="3" width="75.75" style="139" customWidth="1"/>
    <col min="4" max="5" width="11.5" style="139" customWidth="1"/>
    <col min="6" max="6" width="2.125" style="139" customWidth="1"/>
    <col min="7" max="16384" width="9.25" style="139"/>
  </cols>
  <sheetData>
    <row r="1" spans="2:6" s="136" customFormat="1" ht="18" x14ac:dyDescent="0.25">
      <c r="B1" s="378" t="s">
        <v>176</v>
      </c>
      <c r="C1" s="378"/>
      <c r="D1" s="378"/>
      <c r="E1" s="378"/>
      <c r="F1" s="378"/>
    </row>
    <row r="2" spans="2:6" s="136" customFormat="1" ht="18" x14ac:dyDescent="0.25">
      <c r="B2" s="386"/>
      <c r="C2" s="386"/>
      <c r="D2" s="386"/>
      <c r="E2" s="386"/>
    </row>
    <row r="3" spans="2:6" s="137" customFormat="1" ht="15.75" x14ac:dyDescent="0.25">
      <c r="B3" s="385" t="s">
        <v>159</v>
      </c>
      <c r="C3" s="385"/>
      <c r="D3" s="385"/>
      <c r="E3" s="385"/>
    </row>
    <row r="4" spans="2:6" s="137" customFormat="1" ht="15.75" x14ac:dyDescent="0.25">
      <c r="B4" s="385" t="s">
        <v>234</v>
      </c>
      <c r="C4" s="385"/>
      <c r="D4" s="385"/>
      <c r="E4" s="385"/>
      <c r="F4" s="226"/>
    </row>
    <row r="5" spans="2:6" s="137" customFormat="1" ht="8.65" customHeight="1" x14ac:dyDescent="0.25">
      <c r="B5" s="225"/>
      <c r="C5" s="225"/>
      <c r="D5" s="225"/>
      <c r="E5" s="225"/>
      <c r="F5" s="226"/>
    </row>
    <row r="6" spans="2:6" s="138" customFormat="1" ht="15.75" x14ac:dyDescent="0.25">
      <c r="B6" s="385" t="s">
        <v>215</v>
      </c>
      <c r="C6" s="385"/>
      <c r="D6" s="385"/>
      <c r="E6" s="385"/>
    </row>
    <row r="7" spans="2:6" ht="14.25" x14ac:dyDescent="0.2">
      <c r="B7" s="387" t="s">
        <v>108</v>
      </c>
      <c r="C7" s="387"/>
      <c r="D7" s="387"/>
      <c r="E7" s="387"/>
    </row>
    <row r="8" spans="2:6" ht="13.5" thickBot="1" x14ac:dyDescent="0.25">
      <c r="E8" s="140"/>
    </row>
    <row r="9" spans="2:6" s="143" customFormat="1" ht="12.75" customHeight="1" x14ac:dyDescent="0.2">
      <c r="B9" s="141"/>
      <c r="C9" s="142"/>
      <c r="D9" s="38" t="s">
        <v>0</v>
      </c>
      <c r="E9" s="39" t="s">
        <v>0</v>
      </c>
    </row>
    <row r="10" spans="2:6" s="143" customFormat="1" ht="12.75" customHeight="1" x14ac:dyDescent="0.2">
      <c r="B10" s="144"/>
      <c r="C10" s="145"/>
      <c r="D10" s="146" t="s">
        <v>235</v>
      </c>
      <c r="E10" s="147" t="s">
        <v>236</v>
      </c>
    </row>
    <row r="11" spans="2:6" s="152" customFormat="1" ht="12.75" customHeight="1" x14ac:dyDescent="0.2">
      <c r="B11" s="148"/>
      <c r="C11" s="149"/>
      <c r="D11" s="150"/>
      <c r="E11" s="151"/>
    </row>
    <row r="12" spans="2:6" s="143" customFormat="1" ht="14.25" customHeight="1" x14ac:dyDescent="0.2">
      <c r="B12" s="153"/>
      <c r="C12" s="154" t="s">
        <v>120</v>
      </c>
      <c r="D12" s="155">
        <v>-1002285</v>
      </c>
      <c r="E12" s="156">
        <v>-856655</v>
      </c>
    </row>
    <row r="13" spans="2:6" s="143" customFormat="1" ht="14.25" customHeight="1" x14ac:dyDescent="0.2">
      <c r="B13" s="153"/>
      <c r="C13" s="154"/>
      <c r="D13" s="68"/>
      <c r="E13" s="76"/>
    </row>
    <row r="14" spans="2:6" s="143" customFormat="1" ht="12.75" customHeight="1" x14ac:dyDescent="0.2">
      <c r="B14" s="153"/>
      <c r="C14" s="154" t="s">
        <v>245</v>
      </c>
      <c r="D14" s="329">
        <v>200956</v>
      </c>
      <c r="E14" s="158">
        <v>720656</v>
      </c>
    </row>
    <row r="15" spans="2:6" s="143" customFormat="1" ht="12.75" customHeight="1" x14ac:dyDescent="0.2">
      <c r="B15" s="153"/>
      <c r="C15" s="154"/>
      <c r="D15" s="245"/>
      <c r="E15" s="76"/>
    </row>
    <row r="16" spans="2:6" s="152" customFormat="1" ht="12.75" customHeight="1" x14ac:dyDescent="0.2">
      <c r="B16" s="153"/>
      <c r="C16" s="154" t="s">
        <v>246</v>
      </c>
      <c r="D16" s="329">
        <v>-127855</v>
      </c>
      <c r="E16" s="227">
        <v>-94511</v>
      </c>
    </row>
    <row r="17" spans="2:5" s="152" customFormat="1" ht="12.75" customHeight="1" x14ac:dyDescent="0.2">
      <c r="B17" s="153"/>
      <c r="C17" s="149"/>
      <c r="D17" s="159"/>
      <c r="E17" s="160"/>
    </row>
    <row r="18" spans="2:5" s="152" customFormat="1" ht="12.75" customHeight="1" thickBot="1" x14ac:dyDescent="0.25">
      <c r="B18" s="161"/>
      <c r="C18" s="162" t="s">
        <v>121</v>
      </c>
      <c r="D18" s="163">
        <v>-929184</v>
      </c>
      <c r="E18" s="164">
        <v>-230510</v>
      </c>
    </row>
    <row r="19" spans="2:5" x14ac:dyDescent="0.2">
      <c r="C19" s="44" t="s">
        <v>231</v>
      </c>
      <c r="D19" s="165"/>
      <c r="E19" s="165"/>
    </row>
    <row r="20" spans="2:5" x14ac:dyDescent="0.2">
      <c r="C20" s="44" t="s">
        <v>232</v>
      </c>
      <c r="D20" s="364">
        <f>+D18-'PN conso'!J22</f>
        <v>0</v>
      </c>
      <c r="E20" s="165"/>
    </row>
    <row r="21" spans="2:5" x14ac:dyDescent="0.2">
      <c r="C21" s="165"/>
      <c r="E21" s="165"/>
    </row>
    <row r="22" spans="2:5" x14ac:dyDescent="0.2">
      <c r="B22" s="384" t="s">
        <v>237</v>
      </c>
      <c r="C22" s="384"/>
      <c r="D22" s="384"/>
      <c r="E22" s="384"/>
    </row>
    <row r="23" spans="2:5" ht="15.75" customHeight="1" x14ac:dyDescent="0.2">
      <c r="B23" s="384"/>
      <c r="C23" s="384"/>
      <c r="D23" s="384"/>
      <c r="E23" s="384"/>
    </row>
    <row r="24" spans="2:5" ht="15" x14ac:dyDescent="0.2">
      <c r="B24" s="166"/>
      <c r="C24" s="167"/>
      <c r="D24" s="167"/>
      <c r="E24" s="167"/>
    </row>
  </sheetData>
  <mergeCells count="7">
    <mergeCell ref="B1:F1"/>
    <mergeCell ref="B22:E23"/>
    <mergeCell ref="B4:E4"/>
    <mergeCell ref="B2:E2"/>
    <mergeCell ref="B3:E3"/>
    <mergeCell ref="B6:E6"/>
    <mergeCell ref="B7:E7"/>
  </mergeCells>
  <printOptions horizontalCentered="1" verticalCentered="1"/>
  <pageMargins left="0.78740157480314965" right="0.78740157480314965" top="2.7559055118110236" bottom="0.98425196850393704" header="0.51181102362204722" footer="0.59055118110236227"/>
  <pageSetup paperSize="9" scale="80" orientation="portrait" r:id="rId1"/>
  <headerFooter scaleWithDoc="0" alignWithMargins="0">
    <oddFooter>&amp;R&amp;"Arial,Negrita"&amp;9&amp;P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2:K30"/>
  <sheetViews>
    <sheetView showGridLines="0" zoomScale="90" zoomScaleNormal="90" zoomScaleSheetLayoutView="80" workbookViewId="0">
      <selection activeCell="C34" sqref="C34"/>
    </sheetView>
  </sheetViews>
  <sheetFormatPr baseColWidth="10" defaultColWidth="9.25" defaultRowHeight="12.75" x14ac:dyDescent="0.2"/>
  <cols>
    <col min="1" max="1" width="1.5" style="139" customWidth="1"/>
    <col min="2" max="2" width="0.75" style="139" customWidth="1"/>
    <col min="3" max="3" width="35" style="139" customWidth="1"/>
    <col min="4" max="8" width="14.75" style="139" customWidth="1"/>
    <col min="9" max="9" width="13.75" style="139" customWidth="1"/>
    <col min="10" max="10" width="14.75" style="139" customWidth="1"/>
    <col min="11" max="11" width="1.875" style="139" customWidth="1"/>
    <col min="12" max="16384" width="9.25" style="139"/>
  </cols>
  <sheetData>
    <row r="2" spans="2:11" s="136" customFormat="1" ht="18" x14ac:dyDescent="0.25">
      <c r="B2" s="372" t="s">
        <v>176</v>
      </c>
      <c r="C2" s="372"/>
      <c r="D2" s="372"/>
      <c r="E2" s="372"/>
      <c r="F2" s="372"/>
      <c r="G2" s="372"/>
      <c r="H2" s="372"/>
      <c r="I2" s="372"/>
      <c r="J2" s="372"/>
      <c r="K2" s="372"/>
    </row>
    <row r="3" spans="2:11" s="136" customFormat="1" ht="18" x14ac:dyDescent="0.25">
      <c r="B3" s="386"/>
      <c r="C3" s="386"/>
      <c r="D3" s="386"/>
      <c r="E3" s="386"/>
      <c r="F3" s="386"/>
      <c r="G3" s="386"/>
      <c r="H3" s="386"/>
      <c r="I3" s="386"/>
      <c r="J3" s="386"/>
      <c r="K3" s="168"/>
    </row>
    <row r="4" spans="2:11" s="137" customFormat="1" ht="15.75" x14ac:dyDescent="0.25">
      <c r="B4" s="385" t="s">
        <v>158</v>
      </c>
      <c r="C4" s="385"/>
      <c r="D4" s="385"/>
      <c r="E4" s="385"/>
      <c r="F4" s="385"/>
      <c r="G4" s="385"/>
      <c r="H4" s="385"/>
      <c r="I4" s="385"/>
      <c r="J4" s="385"/>
      <c r="K4" s="169"/>
    </row>
    <row r="5" spans="2:11" s="137" customFormat="1" ht="15.75" x14ac:dyDescent="0.25">
      <c r="B5" s="385" t="s">
        <v>234</v>
      </c>
      <c r="C5" s="385"/>
      <c r="D5" s="385"/>
      <c r="E5" s="385"/>
      <c r="F5" s="385"/>
      <c r="G5" s="385"/>
      <c r="H5" s="385"/>
      <c r="I5" s="385"/>
      <c r="J5" s="385"/>
      <c r="K5" s="169"/>
    </row>
    <row r="6" spans="2:11" s="138" customFormat="1" ht="15.75" x14ac:dyDescent="0.25">
      <c r="B6" s="385" t="s">
        <v>216</v>
      </c>
      <c r="C6" s="385"/>
      <c r="D6" s="385"/>
      <c r="E6" s="385"/>
      <c r="F6" s="385"/>
      <c r="G6" s="385"/>
      <c r="H6" s="385"/>
      <c r="I6" s="385"/>
      <c r="J6" s="385"/>
      <c r="K6" s="169"/>
    </row>
    <row r="7" spans="2:11" ht="14.25" x14ac:dyDescent="0.2">
      <c r="B7" s="387" t="s">
        <v>108</v>
      </c>
      <c r="C7" s="387"/>
      <c r="D7" s="387"/>
      <c r="E7" s="387"/>
      <c r="F7" s="387"/>
      <c r="G7" s="387"/>
      <c r="H7" s="387"/>
      <c r="I7" s="387"/>
      <c r="J7" s="387"/>
      <c r="K7" s="170"/>
    </row>
    <row r="8" spans="2:11" ht="13.5" thickBot="1" x14ac:dyDescent="0.25"/>
    <row r="9" spans="2:11" s="175" customFormat="1" ht="12" x14ac:dyDescent="0.2">
      <c r="B9" s="171"/>
      <c r="C9" s="172"/>
      <c r="D9" s="173"/>
      <c r="E9" s="173"/>
      <c r="F9" s="173"/>
      <c r="G9" s="173"/>
      <c r="H9" s="389" t="s">
        <v>115</v>
      </c>
      <c r="I9" s="389" t="s">
        <v>122</v>
      </c>
      <c r="J9" s="174"/>
    </row>
    <row r="10" spans="2:11" s="175" customFormat="1" ht="12.75" customHeight="1" x14ac:dyDescent="0.2">
      <c r="B10" s="176"/>
      <c r="C10" s="177"/>
      <c r="D10" s="178"/>
      <c r="E10" s="178"/>
      <c r="F10" s="179" t="s">
        <v>152</v>
      </c>
      <c r="G10" s="179"/>
      <c r="H10" s="390"/>
      <c r="I10" s="390"/>
      <c r="J10" s="180"/>
    </row>
    <row r="11" spans="2:11" s="175" customFormat="1" ht="12.75" customHeight="1" x14ac:dyDescent="0.2">
      <c r="B11" s="176"/>
      <c r="C11" s="177"/>
      <c r="D11" s="178"/>
      <c r="E11" s="178"/>
      <c r="F11" s="179" t="s">
        <v>153</v>
      </c>
      <c r="G11" s="179"/>
      <c r="H11" s="390"/>
      <c r="I11" s="390"/>
      <c r="J11" s="180"/>
    </row>
    <row r="12" spans="2:11" s="175" customFormat="1" ht="26.25" customHeight="1" x14ac:dyDescent="0.2">
      <c r="B12" s="181"/>
      <c r="C12" s="182"/>
      <c r="D12" s="183" t="s">
        <v>9</v>
      </c>
      <c r="E12" s="185" t="s">
        <v>151</v>
      </c>
      <c r="F12" s="185" t="s">
        <v>154</v>
      </c>
      <c r="G12" s="185" t="s">
        <v>107</v>
      </c>
      <c r="H12" s="391"/>
      <c r="I12" s="391"/>
      <c r="J12" s="184" t="s">
        <v>123</v>
      </c>
    </row>
    <row r="13" spans="2:11" s="175" customFormat="1" ht="12" x14ac:dyDescent="0.2">
      <c r="B13" s="176"/>
      <c r="C13" s="177"/>
      <c r="D13" s="183"/>
      <c r="E13" s="183"/>
      <c r="F13" s="183"/>
      <c r="G13" s="183"/>
      <c r="H13" s="183"/>
      <c r="I13" s="185"/>
      <c r="J13" s="184"/>
    </row>
    <row r="14" spans="2:11" s="152" customFormat="1" ht="12.75" customHeight="1" x14ac:dyDescent="0.2">
      <c r="B14" s="148"/>
      <c r="C14" s="186" t="s">
        <v>184</v>
      </c>
      <c r="D14" s="237">
        <v>212207</v>
      </c>
      <c r="E14" s="237">
        <v>9758831</v>
      </c>
      <c r="F14" s="237">
        <v>-4378300</v>
      </c>
      <c r="G14" s="237">
        <v>-220</v>
      </c>
      <c r="H14" s="237">
        <v>-1646880</v>
      </c>
      <c r="I14" s="237">
        <v>1102790</v>
      </c>
      <c r="J14" s="238">
        <v>5048428</v>
      </c>
      <c r="K14" s="187"/>
    </row>
    <row r="15" spans="2:11" s="152" customFormat="1" ht="12.75" customHeight="1" x14ac:dyDescent="0.2">
      <c r="B15" s="153"/>
      <c r="C15" s="188" t="s">
        <v>124</v>
      </c>
      <c r="D15" s="239">
        <v>0</v>
      </c>
      <c r="E15" s="240">
        <v>0</v>
      </c>
      <c r="F15" s="189">
        <v>0</v>
      </c>
      <c r="G15" s="189">
        <v>0</v>
      </c>
      <c r="H15" s="211">
        <v>-856655</v>
      </c>
      <c r="I15" s="211">
        <v>626145</v>
      </c>
      <c r="J15" s="192">
        <v>-230510</v>
      </c>
    </row>
    <row r="16" spans="2:11" s="152" customFormat="1" ht="12.75" customHeight="1" x14ac:dyDescent="0.2">
      <c r="B16" s="153"/>
      <c r="C16" s="44" t="s">
        <v>150</v>
      </c>
      <c r="D16" s="189">
        <v>0</v>
      </c>
      <c r="E16" s="241">
        <v>0</v>
      </c>
      <c r="F16" s="211">
        <v>-1654945</v>
      </c>
      <c r="G16" s="211">
        <v>8065</v>
      </c>
      <c r="H16" s="211">
        <v>1646880</v>
      </c>
      <c r="I16" s="189">
        <v>0</v>
      </c>
      <c r="J16" s="191">
        <v>0</v>
      </c>
    </row>
    <row r="17" spans="2:11" s="152" customFormat="1" ht="12.75" customHeight="1" x14ac:dyDescent="0.2">
      <c r="B17" s="153"/>
      <c r="C17" s="44" t="s">
        <v>125</v>
      </c>
      <c r="D17" s="189">
        <v>0</v>
      </c>
      <c r="E17" s="241">
        <v>0</v>
      </c>
      <c r="F17" s="211">
        <v>29321</v>
      </c>
      <c r="G17" s="189">
        <v>0</v>
      </c>
      <c r="H17" s="189">
        <v>0</v>
      </c>
      <c r="I17" s="189">
        <v>0</v>
      </c>
      <c r="J17" s="192">
        <v>29321</v>
      </c>
    </row>
    <row r="18" spans="2:11" s="33" customFormat="1" ht="12.75" customHeight="1" thickBot="1" x14ac:dyDescent="0.25">
      <c r="B18" s="49"/>
      <c r="C18" s="186" t="s">
        <v>185</v>
      </c>
      <c r="D18" s="242">
        <v>212207</v>
      </c>
      <c r="E18" s="243">
        <v>9758831</v>
      </c>
      <c r="F18" s="194">
        <v>-6003924</v>
      </c>
      <c r="G18" s="194">
        <v>7845</v>
      </c>
      <c r="H18" s="194">
        <v>-856655</v>
      </c>
      <c r="I18" s="194">
        <v>1728935</v>
      </c>
      <c r="J18" s="244">
        <v>4847239</v>
      </c>
    </row>
    <row r="19" spans="2:11" s="33" customFormat="1" ht="12.75" customHeight="1" x14ac:dyDescent="0.2">
      <c r="B19" s="49"/>
      <c r="C19" s="186"/>
      <c r="D19" s="196"/>
      <c r="E19" s="245"/>
      <c r="F19" s="246"/>
      <c r="G19" s="246"/>
      <c r="H19" s="246"/>
      <c r="I19" s="247"/>
      <c r="J19" s="192"/>
    </row>
    <row r="20" spans="2:11" s="33" customFormat="1" ht="12.75" customHeight="1" thickBot="1" x14ac:dyDescent="0.25">
      <c r="B20" s="49"/>
      <c r="C20" s="186" t="s">
        <v>238</v>
      </c>
      <c r="D20" s="242">
        <v>212207</v>
      </c>
      <c r="E20" s="243">
        <v>9758831</v>
      </c>
      <c r="F20" s="194">
        <v>-4378300</v>
      </c>
      <c r="G20" s="194">
        <v>-220</v>
      </c>
      <c r="H20" s="194">
        <v>-1646880</v>
      </c>
      <c r="I20" s="194">
        <v>1102790</v>
      </c>
      <c r="J20" s="244">
        <v>5048428</v>
      </c>
    </row>
    <row r="21" spans="2:11" s="33" customFormat="1" ht="12.75" customHeight="1" x14ac:dyDescent="0.2">
      <c r="B21" s="49"/>
      <c r="C21" s="206" t="s">
        <v>244</v>
      </c>
      <c r="D21" s="363">
        <v>25000</v>
      </c>
      <c r="E21" s="211">
        <v>2475000</v>
      </c>
      <c r="F21" s="189">
        <v>0</v>
      </c>
      <c r="G21" s="189">
        <v>0</v>
      </c>
      <c r="H21" s="189">
        <v>0</v>
      </c>
      <c r="I21" s="189">
        <v>0</v>
      </c>
      <c r="J21" s="192">
        <v>2500000</v>
      </c>
    </row>
    <row r="22" spans="2:11" s="143" customFormat="1" ht="14.25" customHeight="1" x14ac:dyDescent="0.2">
      <c r="B22" s="153"/>
      <c r="C22" s="188" t="s">
        <v>124</v>
      </c>
      <c r="D22" s="189">
        <v>0</v>
      </c>
      <c r="E22" s="189">
        <v>0</v>
      </c>
      <c r="F22" s="189">
        <v>0</v>
      </c>
      <c r="G22" s="189">
        <v>0</v>
      </c>
      <c r="H22" s="211">
        <v>-1002285</v>
      </c>
      <c r="I22" s="211">
        <v>73101</v>
      </c>
      <c r="J22" s="192">
        <v>-929184</v>
      </c>
      <c r="K22" s="190"/>
    </row>
    <row r="23" spans="2:11" s="143" customFormat="1" ht="14.25" customHeight="1" x14ac:dyDescent="0.2">
      <c r="B23" s="49"/>
      <c r="C23" s="44" t="s">
        <v>150</v>
      </c>
      <c r="D23" s="189">
        <v>0</v>
      </c>
      <c r="E23" s="189">
        <v>0</v>
      </c>
      <c r="F23" s="211">
        <v>-1702565</v>
      </c>
      <c r="G23" s="211">
        <v>55685</v>
      </c>
      <c r="H23" s="211">
        <v>1646880</v>
      </c>
      <c r="I23" s="189">
        <v>0</v>
      </c>
      <c r="J23" s="191">
        <v>0</v>
      </c>
      <c r="K23" s="190"/>
    </row>
    <row r="24" spans="2:11" s="143" customFormat="1" ht="14.25" customHeight="1" x14ac:dyDescent="0.2">
      <c r="B24" s="49"/>
      <c r="C24" s="44" t="s">
        <v>125</v>
      </c>
      <c r="D24" s="189">
        <v>0</v>
      </c>
      <c r="E24" s="189">
        <v>0</v>
      </c>
      <c r="F24" s="211">
        <v>-88224</v>
      </c>
      <c r="G24" s="211">
        <v>-787</v>
      </c>
      <c r="H24" s="211">
        <v>0</v>
      </c>
      <c r="I24" s="189">
        <v>0</v>
      </c>
      <c r="J24" s="192">
        <v>-89011</v>
      </c>
      <c r="K24" s="190"/>
    </row>
    <row r="25" spans="2:11" s="143" customFormat="1" ht="14.25" customHeight="1" thickBot="1" x14ac:dyDescent="0.25">
      <c r="B25" s="193"/>
      <c r="C25" s="162" t="s">
        <v>239</v>
      </c>
      <c r="D25" s="194">
        <v>237207</v>
      </c>
      <c r="E25" s="194">
        <v>12233831</v>
      </c>
      <c r="F25" s="194">
        <v>-6169089</v>
      </c>
      <c r="G25" s="194">
        <v>54678</v>
      </c>
      <c r="H25" s="194">
        <v>-1002285</v>
      </c>
      <c r="I25" s="194">
        <v>1175891</v>
      </c>
      <c r="J25" s="244">
        <v>6619244</v>
      </c>
      <c r="K25" s="190"/>
    </row>
    <row r="26" spans="2:11" s="198" customFormat="1" ht="14.25" customHeight="1" x14ac:dyDescent="0.2">
      <c r="B26" s="195"/>
      <c r="C26" s="17"/>
      <c r="K26" s="197"/>
    </row>
    <row r="27" spans="2:11" s="152" customFormat="1" ht="12" x14ac:dyDescent="0.2">
      <c r="C27" s="199"/>
      <c r="D27" s="228"/>
      <c r="E27" s="228"/>
      <c r="F27" s="228"/>
      <c r="G27" s="228"/>
      <c r="H27" s="228"/>
      <c r="I27" s="228"/>
      <c r="J27" s="228"/>
    </row>
    <row r="28" spans="2:11" x14ac:dyDescent="0.2">
      <c r="B28" s="165"/>
      <c r="C28" s="388" t="s">
        <v>240</v>
      </c>
      <c r="D28" s="388"/>
      <c r="E28" s="388"/>
      <c r="F28" s="388"/>
      <c r="G28" s="388"/>
      <c r="H28" s="388"/>
      <c r="I28" s="388"/>
      <c r="J28" s="388"/>
      <c r="K28" s="200"/>
    </row>
    <row r="29" spans="2:11" x14ac:dyDescent="0.2">
      <c r="C29" s="388"/>
      <c r="D29" s="388"/>
      <c r="E29" s="388"/>
      <c r="F29" s="388"/>
      <c r="G29" s="388"/>
      <c r="H29" s="388"/>
      <c r="I29" s="388"/>
      <c r="J29" s="388"/>
      <c r="K29" s="200"/>
    </row>
    <row r="30" spans="2:11" ht="15" x14ac:dyDescent="0.2">
      <c r="B30" s="166"/>
      <c r="C30" s="167"/>
      <c r="D30" s="167"/>
      <c r="E30" s="167"/>
      <c r="F30" s="167"/>
      <c r="G30" s="167"/>
      <c r="H30" s="167"/>
      <c r="I30" s="167"/>
      <c r="J30" s="167"/>
    </row>
  </sheetData>
  <mergeCells count="9">
    <mergeCell ref="B2:K2"/>
    <mergeCell ref="B5:J5"/>
    <mergeCell ref="C28:J29"/>
    <mergeCell ref="B3:J3"/>
    <mergeCell ref="B4:J4"/>
    <mergeCell ref="B6:J6"/>
    <mergeCell ref="B7:J7"/>
    <mergeCell ref="H9:H12"/>
    <mergeCell ref="I9:I12"/>
  </mergeCells>
  <printOptions horizontalCentered="1" verticalCentered="1"/>
  <pageMargins left="0.78740157480314965" right="2.7559055118110236" top="0.59055118110236227" bottom="0.98425196850393704" header="0.19685039370078741" footer="0.59055118110236227"/>
  <pageSetup paperSize="9" scale="66" orientation="landscape" r:id="rId1"/>
  <headerFooter scaleWithDoc="0" alignWithMargins="0">
    <oddFooter>&amp;L&amp;"Arial,Negrita"&amp;9&amp;P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B1:G53"/>
  <sheetViews>
    <sheetView showGridLines="0" view="pageBreakPreview" zoomScale="80" zoomScaleNormal="90" zoomScaleSheetLayoutView="80" workbookViewId="0">
      <selection activeCell="M20" sqref="M20"/>
    </sheetView>
  </sheetViews>
  <sheetFormatPr baseColWidth="10" defaultColWidth="9.25" defaultRowHeight="12" x14ac:dyDescent="0.2"/>
  <cols>
    <col min="1" max="1" width="0.5" style="152" customWidth="1"/>
    <col min="2" max="2" width="0.75" style="152" customWidth="1"/>
    <col min="3" max="3" width="80.25" style="152" customWidth="1"/>
    <col min="4" max="4" width="12.5" style="152" customWidth="1"/>
    <col min="5" max="5" width="11.5" style="152" customWidth="1"/>
    <col min="6" max="6" width="11.5" style="33" customWidth="1"/>
    <col min="7" max="7" width="1.125" style="152" customWidth="1"/>
    <col min="8" max="16384" width="9.25" style="152"/>
  </cols>
  <sheetData>
    <row r="1" spans="2:7" s="143" customFormat="1" ht="18" x14ac:dyDescent="0.25">
      <c r="B1" s="378" t="s">
        <v>176</v>
      </c>
      <c r="C1" s="378"/>
      <c r="D1" s="378"/>
      <c r="E1" s="378"/>
      <c r="F1" s="378"/>
      <c r="G1" s="224"/>
    </row>
    <row r="2" spans="2:7" s="143" customFormat="1" ht="18" x14ac:dyDescent="0.25">
      <c r="B2" s="386"/>
      <c r="C2" s="386"/>
      <c r="D2" s="386"/>
      <c r="E2" s="386"/>
      <c r="F2" s="386"/>
    </row>
    <row r="3" spans="2:7" s="143" customFormat="1" ht="29.65" customHeight="1" x14ac:dyDescent="0.25">
      <c r="B3" s="393" t="s">
        <v>178</v>
      </c>
      <c r="C3" s="393"/>
      <c r="D3" s="393"/>
      <c r="E3" s="393"/>
      <c r="F3" s="393"/>
    </row>
    <row r="4" spans="2:7" ht="14.25" x14ac:dyDescent="0.2">
      <c r="B4" s="387" t="s">
        <v>108</v>
      </c>
      <c r="C4" s="387"/>
      <c r="D4" s="387"/>
      <c r="E4" s="387"/>
      <c r="F4" s="387"/>
    </row>
    <row r="6" spans="2:7" ht="12.75" thickBot="1" x14ac:dyDescent="0.25"/>
    <row r="7" spans="2:7" s="143" customFormat="1" ht="12.75" customHeight="1" x14ac:dyDescent="0.2">
      <c r="B7" s="141"/>
      <c r="C7" s="142"/>
      <c r="D7" s="201" t="s">
        <v>109</v>
      </c>
      <c r="E7" s="202" t="s">
        <v>0</v>
      </c>
      <c r="F7" s="203" t="s">
        <v>0</v>
      </c>
    </row>
    <row r="8" spans="2:7" s="143" customFormat="1" ht="12.75" customHeight="1" x14ac:dyDescent="0.2">
      <c r="B8" s="144"/>
      <c r="C8" s="145"/>
      <c r="D8" s="145" t="s">
        <v>110</v>
      </c>
      <c r="E8" s="204" t="s">
        <v>235</v>
      </c>
      <c r="F8" s="205" t="s">
        <v>236</v>
      </c>
    </row>
    <row r="9" spans="2:7" ht="12.75" customHeight="1" x14ac:dyDescent="0.2">
      <c r="B9" s="148"/>
      <c r="C9" s="206"/>
      <c r="D9" s="254"/>
      <c r="E9" s="207"/>
      <c r="F9" s="208"/>
    </row>
    <row r="10" spans="2:7" s="143" customFormat="1" ht="12.75" customHeight="1" x14ac:dyDescent="0.2">
      <c r="B10" s="153"/>
      <c r="C10" s="154" t="s">
        <v>126</v>
      </c>
      <c r="D10" s="255"/>
      <c r="E10" s="337">
        <v>-1721601</v>
      </c>
      <c r="F10" s="209">
        <v>-3461438</v>
      </c>
      <c r="G10" s="152"/>
    </row>
    <row r="11" spans="2:7" ht="12.75" customHeight="1" x14ac:dyDescent="0.2">
      <c r="B11" s="148"/>
      <c r="C11" s="154" t="s">
        <v>127</v>
      </c>
      <c r="D11" s="256"/>
      <c r="E11" s="334">
        <v>-1435243</v>
      </c>
      <c r="F11" s="192">
        <v>-1609994</v>
      </c>
    </row>
    <row r="12" spans="2:7" ht="12.75" customHeight="1" x14ac:dyDescent="0.2">
      <c r="B12" s="148"/>
      <c r="C12" s="154" t="s">
        <v>128</v>
      </c>
      <c r="D12" s="256"/>
      <c r="E12" s="335">
        <v>185098</v>
      </c>
      <c r="F12" s="192">
        <v>-791934</v>
      </c>
    </row>
    <row r="13" spans="2:7" ht="12.75" customHeight="1" x14ac:dyDescent="0.2">
      <c r="B13" s="148"/>
      <c r="C13" s="149" t="s">
        <v>81</v>
      </c>
      <c r="D13" s="50" t="s">
        <v>82</v>
      </c>
      <c r="E13" s="330">
        <v>1279545</v>
      </c>
      <c r="F13" s="210">
        <v>943253</v>
      </c>
    </row>
    <row r="14" spans="2:7" s="143" customFormat="1" ht="12.75" customHeight="1" x14ac:dyDescent="0.2">
      <c r="B14" s="153"/>
      <c r="C14" s="149" t="s">
        <v>111</v>
      </c>
      <c r="D14" s="50"/>
      <c r="E14" s="330">
        <v>212659</v>
      </c>
      <c r="F14" s="210">
        <v>141872</v>
      </c>
      <c r="G14" s="152"/>
    </row>
    <row r="15" spans="2:7" ht="12.75" customHeight="1" x14ac:dyDescent="0.2">
      <c r="B15" s="153"/>
      <c r="C15" s="149" t="s">
        <v>94</v>
      </c>
      <c r="D15" s="256"/>
      <c r="E15" s="331">
        <v>-1383</v>
      </c>
      <c r="F15" s="210">
        <v>16721</v>
      </c>
    </row>
    <row r="16" spans="2:7" ht="12.75" customHeight="1" x14ac:dyDescent="0.2">
      <c r="B16" s="153"/>
      <c r="C16" s="149" t="s">
        <v>129</v>
      </c>
      <c r="D16" s="256"/>
      <c r="E16" s="211">
        <v>-170473</v>
      </c>
      <c r="F16" s="210">
        <v>-126015</v>
      </c>
    </row>
    <row r="17" spans="2:7" ht="12.75" customHeight="1" x14ac:dyDescent="0.2">
      <c r="B17" s="153"/>
      <c r="C17" s="149" t="s">
        <v>171</v>
      </c>
      <c r="D17" s="50" t="s">
        <v>6</v>
      </c>
      <c r="E17" s="211">
        <v>-1135250</v>
      </c>
      <c r="F17" s="210">
        <v>-1769278</v>
      </c>
    </row>
    <row r="18" spans="2:7" ht="12.75" customHeight="1" x14ac:dyDescent="0.2">
      <c r="B18" s="153"/>
      <c r="C18" s="149" t="s">
        <v>206</v>
      </c>
      <c r="D18" s="256"/>
      <c r="E18" s="189">
        <v>0</v>
      </c>
      <c r="F18" s="210">
        <v>1513</v>
      </c>
    </row>
    <row r="19" spans="2:7" ht="12.75" customHeight="1" x14ac:dyDescent="0.2">
      <c r="B19" s="148"/>
      <c r="C19" s="154" t="s">
        <v>130</v>
      </c>
      <c r="D19" s="255"/>
      <c r="E19" s="334">
        <v>-691297</v>
      </c>
      <c r="F19" s="192">
        <v>-917638</v>
      </c>
    </row>
    <row r="20" spans="2:7" ht="12.75" customHeight="1" x14ac:dyDescent="0.2">
      <c r="B20" s="148"/>
      <c r="C20" s="149" t="s">
        <v>131</v>
      </c>
      <c r="D20" s="256"/>
      <c r="E20" s="331">
        <v>-7546</v>
      </c>
      <c r="F20" s="210">
        <v>77806</v>
      </c>
    </row>
    <row r="21" spans="2:7" ht="12.75" customHeight="1" x14ac:dyDescent="0.2">
      <c r="B21" s="148"/>
      <c r="C21" s="149" t="s">
        <v>132</v>
      </c>
      <c r="D21" s="256"/>
      <c r="E21" s="331">
        <v>-531765</v>
      </c>
      <c r="F21" s="210">
        <v>139956</v>
      </c>
    </row>
    <row r="22" spans="2:7" s="143" customFormat="1" ht="12.75" customHeight="1" x14ac:dyDescent="0.2">
      <c r="B22" s="153"/>
      <c r="C22" s="149" t="s">
        <v>133</v>
      </c>
      <c r="D22" s="256"/>
      <c r="E22" s="331">
        <v>-55348</v>
      </c>
      <c r="F22" s="210">
        <v>-1135400</v>
      </c>
      <c r="G22" s="152"/>
    </row>
    <row r="23" spans="2:7" ht="12.75" customHeight="1" x14ac:dyDescent="0.2">
      <c r="B23" s="153"/>
      <c r="C23" s="149" t="s">
        <v>134</v>
      </c>
      <c r="D23" s="256"/>
      <c r="E23" s="331">
        <v>-96638</v>
      </c>
      <c r="F23" s="367">
        <v>0</v>
      </c>
    </row>
    <row r="24" spans="2:7" ht="12.75" customHeight="1" x14ac:dyDescent="0.2">
      <c r="B24" s="148"/>
      <c r="C24" s="35" t="s">
        <v>135</v>
      </c>
      <c r="D24" s="255"/>
      <c r="E24" s="334">
        <v>219841</v>
      </c>
      <c r="F24" s="192">
        <v>-141872</v>
      </c>
    </row>
    <row r="25" spans="2:7" ht="12.75" customHeight="1" x14ac:dyDescent="0.2">
      <c r="B25" s="148"/>
      <c r="C25" s="44" t="s">
        <v>136</v>
      </c>
      <c r="D25" s="255"/>
      <c r="E25" s="331">
        <v>-212659</v>
      </c>
      <c r="F25" s="210">
        <v>-141872</v>
      </c>
    </row>
    <row r="26" spans="2:7" ht="12.75" customHeight="1" x14ac:dyDescent="0.2">
      <c r="B26" s="148"/>
      <c r="C26" s="149" t="s">
        <v>137</v>
      </c>
      <c r="D26" s="256"/>
      <c r="E26" s="331">
        <v>432500</v>
      </c>
      <c r="F26" s="367">
        <v>0</v>
      </c>
    </row>
    <row r="27" spans="2:7" s="143" customFormat="1" ht="12.75" customHeight="1" x14ac:dyDescent="0.2">
      <c r="B27" s="148"/>
      <c r="C27" s="149"/>
      <c r="D27" s="256"/>
      <c r="E27" s="331"/>
      <c r="F27" s="210"/>
      <c r="G27" s="152"/>
    </row>
    <row r="28" spans="2:7" ht="12.75" customHeight="1" x14ac:dyDescent="0.2">
      <c r="B28" s="148"/>
      <c r="C28" s="212" t="s">
        <v>138</v>
      </c>
      <c r="D28" s="257"/>
      <c r="E28" s="73">
        <v>246560</v>
      </c>
      <c r="F28" s="209">
        <v>-348678</v>
      </c>
    </row>
    <row r="29" spans="2:7" ht="12.75" customHeight="1" x14ac:dyDescent="0.2">
      <c r="B29" s="148"/>
      <c r="C29" s="35" t="s">
        <v>139</v>
      </c>
      <c r="D29" s="257"/>
      <c r="E29" s="335">
        <v>-9060</v>
      </c>
      <c r="F29" s="192">
        <v>-348678</v>
      </c>
    </row>
    <row r="30" spans="2:7" ht="12.75" customHeight="1" x14ac:dyDescent="0.2">
      <c r="B30" s="148"/>
      <c r="C30" s="149" t="s">
        <v>140</v>
      </c>
      <c r="D30" s="50" t="s">
        <v>6</v>
      </c>
      <c r="E30" s="330">
        <v>-2523</v>
      </c>
      <c r="F30" s="210">
        <v>-18713</v>
      </c>
    </row>
    <row r="31" spans="2:7" ht="12.75" customHeight="1" x14ac:dyDescent="0.2">
      <c r="B31" s="148"/>
      <c r="C31" s="149" t="s">
        <v>141</v>
      </c>
      <c r="D31" s="50" t="s">
        <v>17</v>
      </c>
      <c r="E31" s="330">
        <v>-3712</v>
      </c>
      <c r="F31" s="210">
        <v>-52346</v>
      </c>
    </row>
    <row r="32" spans="2:7" ht="12.75" customHeight="1" x14ac:dyDescent="0.2">
      <c r="B32" s="148"/>
      <c r="C32" s="149" t="s">
        <v>55</v>
      </c>
      <c r="D32" s="50"/>
      <c r="E32" s="211">
        <v>-2825</v>
      </c>
      <c r="F32" s="210">
        <v>-277619</v>
      </c>
    </row>
    <row r="33" spans="2:7" ht="12.75" customHeight="1" x14ac:dyDescent="0.2">
      <c r="B33" s="148"/>
      <c r="C33" s="154" t="s">
        <v>142</v>
      </c>
      <c r="D33" s="257"/>
      <c r="E33" s="335">
        <v>255620</v>
      </c>
      <c r="F33" s="191">
        <v>0</v>
      </c>
    </row>
    <row r="34" spans="2:7" ht="12.75" customHeight="1" x14ac:dyDescent="0.2">
      <c r="B34" s="148"/>
      <c r="C34" s="149" t="s">
        <v>55</v>
      </c>
      <c r="D34" s="50"/>
      <c r="E34" s="330">
        <v>255620</v>
      </c>
      <c r="F34" s="367">
        <v>0</v>
      </c>
    </row>
    <row r="35" spans="2:7" ht="12.75" customHeight="1" x14ac:dyDescent="0.2">
      <c r="B35" s="148"/>
      <c r="C35" s="149"/>
      <c r="D35" s="257"/>
      <c r="E35" s="336"/>
      <c r="F35" s="210"/>
    </row>
    <row r="36" spans="2:7" ht="12.75" customHeight="1" x14ac:dyDescent="0.2">
      <c r="B36" s="148"/>
      <c r="C36" s="212" t="s">
        <v>143</v>
      </c>
      <c r="D36" s="257"/>
      <c r="E36" s="368">
        <v>1301061</v>
      </c>
      <c r="F36" s="209">
        <v>975427</v>
      </c>
    </row>
    <row r="37" spans="2:7" ht="12.75" customHeight="1" x14ac:dyDescent="0.2">
      <c r="B37" s="148"/>
      <c r="C37" s="154" t="s">
        <v>217</v>
      </c>
      <c r="D37" s="257"/>
      <c r="E37" s="68">
        <v>311434</v>
      </c>
      <c r="F37" s="213">
        <v>960875</v>
      </c>
    </row>
    <row r="38" spans="2:7" ht="12.75" customHeight="1" x14ac:dyDescent="0.2">
      <c r="B38" s="148"/>
      <c r="C38" s="344" t="s">
        <v>218</v>
      </c>
      <c r="D38" s="257"/>
      <c r="E38" s="365">
        <v>311434</v>
      </c>
      <c r="F38" s="356">
        <v>960875</v>
      </c>
    </row>
    <row r="39" spans="2:7" ht="12.75" customHeight="1" x14ac:dyDescent="0.2">
      <c r="B39" s="148"/>
      <c r="C39" s="154" t="s">
        <v>144</v>
      </c>
      <c r="D39" s="257"/>
      <c r="E39" s="60">
        <v>989627</v>
      </c>
      <c r="F39" s="213">
        <v>14552</v>
      </c>
    </row>
    <row r="40" spans="2:7" ht="12.75" customHeight="1" x14ac:dyDescent="0.2">
      <c r="B40" s="148"/>
      <c r="C40" s="149" t="s">
        <v>145</v>
      </c>
      <c r="D40" s="257"/>
      <c r="E40" s="330">
        <v>476527</v>
      </c>
      <c r="F40" s="210">
        <v>134740</v>
      </c>
    </row>
    <row r="41" spans="2:7" ht="12.75" customHeight="1" x14ac:dyDescent="0.2">
      <c r="B41" s="148"/>
      <c r="C41" s="149" t="s">
        <v>146</v>
      </c>
      <c r="D41" s="257"/>
      <c r="E41" s="330">
        <v>1243500</v>
      </c>
      <c r="F41" s="210">
        <v>352846</v>
      </c>
    </row>
    <row r="42" spans="2:7" ht="12.75" customHeight="1" x14ac:dyDescent="0.2">
      <c r="B42" s="148"/>
      <c r="C42" s="149" t="s">
        <v>170</v>
      </c>
      <c r="D42" s="257"/>
      <c r="E42" s="211">
        <v>-340722</v>
      </c>
      <c r="F42" s="210">
        <v>-473034</v>
      </c>
    </row>
    <row r="43" spans="2:7" ht="12.75" customHeight="1" x14ac:dyDescent="0.2">
      <c r="B43" s="148"/>
      <c r="C43" s="149" t="s">
        <v>147</v>
      </c>
      <c r="D43" s="257"/>
      <c r="E43" s="369">
        <v>-389678</v>
      </c>
      <c r="F43" s="367">
        <v>0</v>
      </c>
    </row>
    <row r="44" spans="2:7" s="215" customFormat="1" ht="12.75" customHeight="1" x14ac:dyDescent="0.2">
      <c r="B44" s="214"/>
      <c r="C44" s="332" t="s">
        <v>207</v>
      </c>
      <c r="D44" s="333"/>
      <c r="E44" s="329">
        <v>1383</v>
      </c>
      <c r="F44" s="238">
        <v>-16721</v>
      </c>
    </row>
    <row r="45" spans="2:7" ht="12.75" customHeight="1" x14ac:dyDescent="0.2">
      <c r="B45" s="148"/>
      <c r="C45" s="212" t="s">
        <v>175</v>
      </c>
      <c r="D45" s="257"/>
      <c r="E45" s="337">
        <v>-172597</v>
      </c>
      <c r="F45" s="209">
        <v>-2851410</v>
      </c>
    </row>
    <row r="46" spans="2:7" s="215" customFormat="1" ht="12.75" customHeight="1" x14ac:dyDescent="0.2">
      <c r="B46" s="153"/>
      <c r="C46" s="149" t="s">
        <v>148</v>
      </c>
      <c r="D46" s="257"/>
      <c r="E46" s="338">
        <v>314318</v>
      </c>
      <c r="F46" s="210">
        <v>3775562</v>
      </c>
      <c r="G46" s="34"/>
    </row>
    <row r="47" spans="2:7" s="143" customFormat="1" ht="12.75" customHeight="1" thickBot="1" x14ac:dyDescent="0.25">
      <c r="B47" s="193"/>
      <c r="C47" s="216" t="s">
        <v>149</v>
      </c>
      <c r="D47" s="258"/>
      <c r="E47" s="340">
        <v>141721</v>
      </c>
      <c r="F47" s="217">
        <v>924152</v>
      </c>
      <c r="G47" s="190"/>
    </row>
    <row r="48" spans="2:7" s="143" customFormat="1" ht="12.75" customHeight="1" x14ac:dyDescent="0.2">
      <c r="B48" s="218"/>
      <c r="C48" s="44" t="s">
        <v>231</v>
      </c>
      <c r="D48" s="154"/>
      <c r="E48" s="154"/>
      <c r="F48" s="35"/>
      <c r="G48" s="219"/>
    </row>
    <row r="49" spans="2:7" s="143" customFormat="1" ht="12.75" customHeight="1" x14ac:dyDescent="0.2">
      <c r="B49" s="218"/>
      <c r="C49" s="44" t="s">
        <v>232</v>
      </c>
      <c r="D49" s="154"/>
      <c r="E49" s="339"/>
      <c r="F49" s="339"/>
      <c r="G49" s="219"/>
    </row>
    <row r="50" spans="2:7" s="143" customFormat="1" ht="12.75" customHeight="1" x14ac:dyDescent="0.2">
      <c r="B50" s="218"/>
      <c r="C50" s="149"/>
      <c r="D50" s="154"/>
      <c r="E50" s="154"/>
      <c r="F50" s="35"/>
      <c r="G50" s="219"/>
    </row>
    <row r="51" spans="2:7" s="221" customFormat="1" ht="12.75" x14ac:dyDescent="0.2">
      <c r="B51" s="220"/>
      <c r="C51" s="392" t="s">
        <v>168</v>
      </c>
      <c r="D51" s="392"/>
      <c r="E51" s="392"/>
      <c r="F51" s="392"/>
    </row>
    <row r="52" spans="2:7" s="221" customFormat="1" ht="12.75" x14ac:dyDescent="0.2">
      <c r="C52" s="392" t="s">
        <v>241</v>
      </c>
      <c r="D52" s="392"/>
      <c r="E52" s="392"/>
      <c r="F52" s="392"/>
    </row>
    <row r="53" spans="2:7" x14ac:dyDescent="0.2">
      <c r="B53" s="222"/>
      <c r="C53" s="223"/>
      <c r="D53" s="223"/>
      <c r="E53" s="223"/>
      <c r="F53" s="132"/>
    </row>
  </sheetData>
  <mergeCells count="6">
    <mergeCell ref="C52:F52"/>
    <mergeCell ref="B1:F1"/>
    <mergeCell ref="B2:F2"/>
    <mergeCell ref="B3:F3"/>
    <mergeCell ref="B4:F4"/>
    <mergeCell ref="C51:F51"/>
  </mergeCells>
  <printOptions horizontalCentered="1" verticalCentered="1"/>
  <pageMargins left="0.78740157480314965" right="0.78740157480314965" top="2.7559055118110236" bottom="0.98425196850393704" header="0.51181102362204722" footer="0.59055118110236227"/>
  <pageSetup paperSize="9" scale="70" orientation="portrait" r:id="rId1"/>
  <headerFooter scaleWithDoc="0" alignWithMargins="0">
    <oddFooter>&amp;R&amp;"Arial,Negrita"&amp;9&amp;P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F57D-B9B9-4A68-9FBB-978F1178CC3F}">
  <sheetPr>
    <tabColor theme="9" tint="0.39997558519241921"/>
    <pageSetUpPr fitToPage="1"/>
  </sheetPr>
  <dimension ref="A1:O67"/>
  <sheetViews>
    <sheetView showGridLines="0" view="pageBreakPreview" zoomScale="85" zoomScaleNormal="80" zoomScaleSheetLayoutView="85" workbookViewId="0">
      <selection activeCell="F17" sqref="F17"/>
    </sheetView>
  </sheetViews>
  <sheetFormatPr baseColWidth="10" defaultColWidth="9.25" defaultRowHeight="15" x14ac:dyDescent="0.3"/>
  <cols>
    <col min="1" max="1" width="1.25" style="397" customWidth="1"/>
    <col min="2" max="2" width="63.5" style="397" customWidth="1"/>
    <col min="3" max="4" width="12.625" style="397" customWidth="1"/>
    <col min="5" max="5" width="0.5" style="397" customWidth="1"/>
    <col min="6" max="6" width="60.75" style="397" customWidth="1"/>
    <col min="7" max="7" width="12.625" style="479" customWidth="1"/>
    <col min="8" max="8" width="12.625" style="397" customWidth="1"/>
    <col min="9" max="9" width="1.5" style="397" customWidth="1"/>
    <col min="10" max="16384" width="9.25" style="397"/>
  </cols>
  <sheetData>
    <row r="1" spans="1:15" ht="18" x14ac:dyDescent="0.25">
      <c r="A1" s="394" t="s">
        <v>247</v>
      </c>
      <c r="B1" s="394"/>
      <c r="C1" s="394"/>
      <c r="D1" s="394"/>
      <c r="E1" s="394"/>
      <c r="F1" s="394"/>
      <c r="G1" s="394"/>
      <c r="H1" s="394"/>
      <c r="I1" s="395"/>
      <c r="J1" s="396"/>
      <c r="K1" s="396"/>
    </row>
    <row r="2" spans="1:15" x14ac:dyDescent="0.25">
      <c r="B2" s="396"/>
      <c r="C2" s="396"/>
      <c r="D2" s="396"/>
      <c r="E2" s="396"/>
      <c r="G2" s="398"/>
      <c r="H2" s="396"/>
      <c r="I2" s="396"/>
      <c r="J2" s="396"/>
      <c r="K2" s="396"/>
    </row>
    <row r="3" spans="1:15" ht="16.5" customHeight="1" x14ac:dyDescent="0.25">
      <c r="B3" s="399" t="s">
        <v>248</v>
      </c>
      <c r="C3" s="399"/>
      <c r="D3" s="399"/>
      <c r="E3" s="399"/>
      <c r="F3" s="399"/>
      <c r="G3" s="399"/>
      <c r="H3" s="399"/>
      <c r="I3" s="400"/>
      <c r="J3" s="396"/>
      <c r="K3" s="396"/>
    </row>
    <row r="4" spans="1:15" ht="16.5" customHeight="1" x14ac:dyDescent="0.25">
      <c r="B4" s="401" t="s">
        <v>108</v>
      </c>
      <c r="C4" s="401"/>
      <c r="D4" s="401"/>
      <c r="E4" s="401"/>
      <c r="F4" s="401"/>
      <c r="G4" s="401"/>
      <c r="H4" s="401"/>
      <c r="I4" s="402"/>
      <c r="J4" s="396"/>
      <c r="K4" s="396"/>
    </row>
    <row r="5" spans="1:15" ht="15.75" thickBot="1" x14ac:dyDescent="0.3">
      <c r="B5" s="403"/>
      <c r="C5" s="404"/>
      <c r="D5" s="404"/>
      <c r="E5" s="404"/>
      <c r="F5" s="396"/>
      <c r="G5" s="405"/>
      <c r="H5" s="396"/>
      <c r="I5" s="396"/>
      <c r="J5" s="396"/>
      <c r="K5" s="396"/>
    </row>
    <row r="6" spans="1:15" s="415" customFormat="1" ht="12.75" customHeight="1" x14ac:dyDescent="0.3">
      <c r="A6" s="406"/>
      <c r="B6" s="407"/>
      <c r="C6" s="408"/>
      <c r="D6" s="408"/>
      <c r="E6" s="409"/>
      <c r="F6" s="410"/>
      <c r="G6" s="411"/>
      <c r="H6" s="412"/>
      <c r="I6" s="413"/>
      <c r="J6" s="414"/>
      <c r="K6" s="414"/>
    </row>
    <row r="7" spans="1:15" s="415" customFormat="1" ht="12.75" customHeight="1" x14ac:dyDescent="0.3">
      <c r="A7" s="406"/>
      <c r="B7" s="416" t="s">
        <v>1</v>
      </c>
      <c r="C7" s="417" t="s">
        <v>230</v>
      </c>
      <c r="D7" s="417" t="s">
        <v>222</v>
      </c>
      <c r="E7" s="418"/>
      <c r="F7" s="419" t="s">
        <v>2</v>
      </c>
      <c r="G7" s="417" t="s">
        <v>230</v>
      </c>
      <c r="H7" s="420" t="s">
        <v>222</v>
      </c>
      <c r="I7" s="421"/>
      <c r="J7" s="414"/>
      <c r="K7" s="414"/>
    </row>
    <row r="8" spans="1:15" ht="12.75" customHeight="1" x14ac:dyDescent="0.25">
      <c r="A8" s="422"/>
      <c r="B8" s="423"/>
      <c r="C8" s="424"/>
      <c r="D8" s="424"/>
      <c r="E8" s="423"/>
      <c r="F8" s="425"/>
      <c r="G8" s="426"/>
      <c r="H8" s="427"/>
      <c r="I8" s="404"/>
      <c r="J8" s="396"/>
      <c r="K8" s="396"/>
    </row>
    <row r="9" spans="1:15" s="415" customFormat="1" ht="13.5" customHeight="1" x14ac:dyDescent="0.3">
      <c r="A9" s="406"/>
      <c r="B9" s="428" t="s">
        <v>3</v>
      </c>
      <c r="C9" s="429"/>
      <c r="D9" s="430"/>
      <c r="E9" s="431"/>
      <c r="F9" s="432" t="s">
        <v>4</v>
      </c>
      <c r="G9" s="433"/>
      <c r="H9" s="434"/>
      <c r="I9" s="431"/>
      <c r="J9" s="414"/>
      <c r="K9" s="414"/>
    </row>
    <row r="10" spans="1:15" s="415" customFormat="1" ht="12.75" customHeight="1" x14ac:dyDescent="0.3">
      <c r="A10" s="406"/>
      <c r="B10" s="431" t="s">
        <v>5</v>
      </c>
      <c r="C10" s="435">
        <v>9940293.1599999983</v>
      </c>
      <c r="D10" s="436">
        <v>10003410</v>
      </c>
      <c r="E10" s="285"/>
      <c r="F10" s="432" t="s">
        <v>7</v>
      </c>
      <c r="G10" s="437">
        <v>5496471.2599999998</v>
      </c>
      <c r="H10" s="438">
        <v>3890173</v>
      </c>
      <c r="I10" s="439"/>
      <c r="J10" s="414"/>
      <c r="K10" s="414"/>
    </row>
    <row r="11" spans="1:15" s="415" customFormat="1" ht="12.75" customHeight="1" x14ac:dyDescent="0.3">
      <c r="A11" s="406"/>
      <c r="B11" s="423" t="s">
        <v>112</v>
      </c>
      <c r="C11" s="440">
        <v>7516536.4500000002</v>
      </c>
      <c r="D11" s="440">
        <v>7409400</v>
      </c>
      <c r="E11" s="290"/>
      <c r="F11" s="425" t="s">
        <v>9</v>
      </c>
      <c r="G11" s="441">
        <v>237207.14</v>
      </c>
      <c r="H11" s="442">
        <v>212207</v>
      </c>
      <c r="I11" s="439"/>
      <c r="J11" s="414"/>
      <c r="K11" s="414"/>
    </row>
    <row r="12" spans="1:15" s="415" customFormat="1" ht="12.75" customHeight="1" x14ac:dyDescent="0.3">
      <c r="A12" s="406"/>
      <c r="B12" s="423" t="s">
        <v>116</v>
      </c>
      <c r="C12" s="440">
        <v>2242716.59</v>
      </c>
      <c r="D12" s="440">
        <v>2385554</v>
      </c>
      <c r="E12" s="290"/>
      <c r="F12" s="425" t="s">
        <v>11</v>
      </c>
      <c r="G12" s="441">
        <v>12233830.76</v>
      </c>
      <c r="H12" s="442">
        <v>9758831</v>
      </c>
      <c r="I12" s="439"/>
      <c r="J12" s="414"/>
      <c r="K12" s="414"/>
    </row>
    <row r="13" spans="1:15" s="415" customFormat="1" ht="12.75" customHeight="1" x14ac:dyDescent="0.3">
      <c r="A13" s="406"/>
      <c r="B13" s="423" t="s">
        <v>118</v>
      </c>
      <c r="C13" s="440">
        <v>181040.12</v>
      </c>
      <c r="D13" s="440">
        <v>208456</v>
      </c>
      <c r="E13" s="290"/>
      <c r="F13" s="425" t="s">
        <v>13</v>
      </c>
      <c r="G13" s="441">
        <v>-1232174.3399999999</v>
      </c>
      <c r="H13" s="442">
        <v>-1143950</v>
      </c>
      <c r="I13" s="439"/>
      <c r="J13" s="414"/>
      <c r="K13" s="414"/>
    </row>
    <row r="14" spans="1:15" s="415" customFormat="1" ht="12.75" customHeight="1" x14ac:dyDescent="0.3">
      <c r="A14" s="406"/>
      <c r="B14" s="431" t="s">
        <v>16</v>
      </c>
      <c r="C14" s="293">
        <v>853745.12</v>
      </c>
      <c r="D14" s="293">
        <v>928688</v>
      </c>
      <c r="E14" s="290"/>
      <c r="F14" s="425" t="s">
        <v>24</v>
      </c>
      <c r="G14" s="441">
        <v>-4936914.78</v>
      </c>
      <c r="H14" s="442">
        <v>-3234350</v>
      </c>
      <c r="I14" s="439"/>
      <c r="J14" s="439"/>
      <c r="K14" s="414"/>
    </row>
    <row r="15" spans="1:15" s="415" customFormat="1" ht="12.75" customHeight="1" x14ac:dyDescent="0.3">
      <c r="A15" s="406"/>
      <c r="B15" s="423" t="s">
        <v>19</v>
      </c>
      <c r="C15" s="294">
        <v>853745.12</v>
      </c>
      <c r="D15" s="294">
        <v>928688</v>
      </c>
      <c r="E15" s="290"/>
      <c r="F15" s="425" t="s">
        <v>249</v>
      </c>
      <c r="G15" s="441">
        <v>-805477.52</v>
      </c>
      <c r="H15" s="442">
        <v>-1702565</v>
      </c>
      <c r="I15" s="439"/>
      <c r="J15" s="414"/>
      <c r="K15" s="414"/>
    </row>
    <row r="16" spans="1:15" s="415" customFormat="1" ht="12.75" customHeight="1" x14ac:dyDescent="0.3">
      <c r="A16" s="406"/>
      <c r="B16" s="443" t="s">
        <v>250</v>
      </c>
      <c r="C16" s="293">
        <v>3297.38</v>
      </c>
      <c r="D16" s="293">
        <v>3297</v>
      </c>
      <c r="E16" s="290"/>
      <c r="F16" s="444" t="s">
        <v>27</v>
      </c>
      <c r="G16" s="445">
        <v>1175891.05</v>
      </c>
      <c r="H16" s="446">
        <v>1102790</v>
      </c>
      <c r="I16" s="439"/>
      <c r="J16" s="133"/>
      <c r="L16" s="414"/>
      <c r="O16" s="414"/>
    </row>
    <row r="17" spans="1:15" s="415" customFormat="1" ht="12.75" customHeight="1" x14ac:dyDescent="0.3">
      <c r="A17" s="406"/>
      <c r="B17" s="447" t="s">
        <v>251</v>
      </c>
      <c r="C17" s="294">
        <v>3297.38</v>
      </c>
      <c r="D17" s="294">
        <v>3297</v>
      </c>
      <c r="E17" s="290"/>
      <c r="F17" s="448" t="s">
        <v>29</v>
      </c>
      <c r="G17" s="449">
        <v>6672362.3099999996</v>
      </c>
      <c r="H17" s="450">
        <v>4992963</v>
      </c>
      <c r="I17" s="439"/>
      <c r="J17" s="133"/>
      <c r="L17" s="414"/>
      <c r="O17" s="414"/>
    </row>
    <row r="18" spans="1:15" s="415" customFormat="1" ht="12.75" customHeight="1" x14ac:dyDescent="0.3">
      <c r="A18" s="406"/>
      <c r="B18" s="431" t="s">
        <v>25</v>
      </c>
      <c r="C18" s="301">
        <v>41300.18</v>
      </c>
      <c r="D18" s="301">
        <v>38475</v>
      </c>
      <c r="E18" s="290"/>
      <c r="F18" s="448"/>
      <c r="G18" s="441"/>
      <c r="H18" s="442"/>
      <c r="I18" s="439"/>
      <c r="J18" s="451"/>
      <c r="L18" s="414"/>
      <c r="O18" s="414"/>
    </row>
    <row r="19" spans="1:15" s="415" customFormat="1" ht="12.75" customHeight="1" x14ac:dyDescent="0.3">
      <c r="A19" s="406"/>
      <c r="B19" s="447" t="s">
        <v>23</v>
      </c>
      <c r="C19" s="307">
        <v>3345.94</v>
      </c>
      <c r="D19" s="452">
        <v>521</v>
      </c>
      <c r="E19" s="290"/>
      <c r="F19" s="432" t="s">
        <v>220</v>
      </c>
      <c r="G19" s="441"/>
      <c r="H19" s="442"/>
      <c r="I19" s="453"/>
      <c r="J19" s="454"/>
      <c r="L19" s="414"/>
      <c r="O19" s="414"/>
    </row>
    <row r="20" spans="1:15" s="415" customFormat="1" ht="12.75" customHeight="1" x14ac:dyDescent="0.3">
      <c r="A20" s="406"/>
      <c r="B20" s="447" t="s">
        <v>100</v>
      </c>
      <c r="C20" s="307">
        <v>37954.239999999998</v>
      </c>
      <c r="D20" s="452">
        <v>37954</v>
      </c>
      <c r="E20" s="290"/>
      <c r="F20" s="432" t="s">
        <v>219</v>
      </c>
      <c r="G20" s="437">
        <v>7015604.8499999996</v>
      </c>
      <c r="H20" s="438">
        <v>8614230</v>
      </c>
      <c r="I20" s="453"/>
      <c r="J20" s="454"/>
      <c r="L20" s="414"/>
      <c r="M20" s="414"/>
    </row>
    <row r="21" spans="1:15" s="415" customFormat="1" ht="12.75" customHeight="1" x14ac:dyDescent="0.3">
      <c r="A21" s="406"/>
      <c r="B21" s="431" t="s">
        <v>28</v>
      </c>
      <c r="C21" s="455">
        <v>3993275.17</v>
      </c>
      <c r="D21" s="455">
        <v>3978510</v>
      </c>
      <c r="E21" s="290"/>
      <c r="F21" s="456" t="s">
        <v>33</v>
      </c>
      <c r="G21" s="441">
        <v>2302231.94</v>
      </c>
      <c r="H21" s="442">
        <v>2043477</v>
      </c>
      <c r="I21" s="453"/>
      <c r="J21" s="454"/>
      <c r="L21" s="414"/>
      <c r="M21" s="414"/>
    </row>
    <row r="22" spans="1:15" s="415" customFormat="1" ht="12.75" customHeight="1" x14ac:dyDescent="0.3">
      <c r="A22" s="406"/>
      <c r="B22" s="457" t="s">
        <v>30</v>
      </c>
      <c r="C22" s="449">
        <v>14831911.009999998</v>
      </c>
      <c r="D22" s="449">
        <v>14952380</v>
      </c>
      <c r="E22" s="290"/>
      <c r="F22" s="456" t="s">
        <v>35</v>
      </c>
      <c r="G22" s="441">
        <v>4713372.91</v>
      </c>
      <c r="H22" s="442">
        <v>6570753</v>
      </c>
      <c r="I22" s="453"/>
      <c r="J22" s="454"/>
      <c r="L22" s="414"/>
      <c r="M22" s="414"/>
    </row>
    <row r="23" spans="1:15" s="415" customFormat="1" ht="12.75" customHeight="1" x14ac:dyDescent="0.3">
      <c r="A23" s="406"/>
      <c r="B23" s="457"/>
      <c r="C23" s="458"/>
      <c r="D23" s="437"/>
      <c r="E23" s="290"/>
      <c r="F23" s="444" t="s">
        <v>37</v>
      </c>
      <c r="G23" s="445">
        <v>435855.17</v>
      </c>
      <c r="H23" s="446">
        <v>367995</v>
      </c>
      <c r="I23" s="453"/>
      <c r="J23" s="454"/>
      <c r="L23" s="414"/>
      <c r="M23" s="414"/>
    </row>
    <row r="24" spans="1:15" x14ac:dyDescent="0.25">
      <c r="A24" s="422"/>
      <c r="B24" s="457"/>
      <c r="C24" s="458"/>
      <c r="D24" s="437"/>
      <c r="E24" s="290"/>
      <c r="F24" s="448" t="s">
        <v>39</v>
      </c>
      <c r="G24" s="449">
        <v>7451460.0199999996</v>
      </c>
      <c r="H24" s="450">
        <v>8982225</v>
      </c>
      <c r="I24" s="459"/>
      <c r="J24" s="460"/>
      <c r="L24" s="396"/>
      <c r="M24" s="396"/>
    </row>
    <row r="25" spans="1:15" ht="12.75" customHeight="1" x14ac:dyDescent="0.25">
      <c r="A25" s="422"/>
      <c r="B25" s="431" t="s">
        <v>34</v>
      </c>
      <c r="C25" s="437"/>
      <c r="D25" s="437"/>
      <c r="E25" s="461"/>
      <c r="G25" s="462"/>
      <c r="H25" s="463"/>
      <c r="I25" s="464"/>
      <c r="J25" s="134"/>
      <c r="L25" s="396"/>
      <c r="M25" s="396"/>
    </row>
    <row r="26" spans="1:15" ht="12.75" customHeight="1" x14ac:dyDescent="0.25">
      <c r="A26" s="422"/>
      <c r="B26" s="431" t="s">
        <v>36</v>
      </c>
      <c r="C26" s="437">
        <v>199209.08000000002</v>
      </c>
      <c r="D26" s="437">
        <v>191663</v>
      </c>
      <c r="E26" s="465"/>
      <c r="F26" s="456"/>
      <c r="G26" s="441"/>
      <c r="H26" s="442"/>
      <c r="I26" s="464"/>
      <c r="J26" s="134"/>
      <c r="L26" s="396"/>
      <c r="M26" s="396"/>
    </row>
    <row r="27" spans="1:15" ht="12.75" customHeight="1" x14ac:dyDescent="0.25">
      <c r="A27" s="422"/>
      <c r="B27" s="423" t="s">
        <v>38</v>
      </c>
      <c r="C27" s="441">
        <v>192875.35</v>
      </c>
      <c r="D27" s="441">
        <v>158253</v>
      </c>
      <c r="E27" s="465"/>
      <c r="F27" s="456"/>
      <c r="G27" s="441"/>
      <c r="H27" s="442"/>
      <c r="I27" s="403"/>
      <c r="J27" s="396"/>
      <c r="K27" s="396"/>
    </row>
    <row r="28" spans="1:15" ht="12.75" customHeight="1" x14ac:dyDescent="0.25">
      <c r="A28" s="422"/>
      <c r="B28" s="423" t="s">
        <v>40</v>
      </c>
      <c r="C28" s="441">
        <v>6333.73</v>
      </c>
      <c r="D28" s="441">
        <v>33410</v>
      </c>
      <c r="E28" s="465"/>
      <c r="F28" s="456"/>
      <c r="G28" s="441"/>
      <c r="H28" s="442"/>
      <c r="I28" s="403"/>
      <c r="J28" s="396"/>
      <c r="K28" s="396"/>
    </row>
    <row r="29" spans="1:15" ht="12.75" customHeight="1" x14ac:dyDescent="0.3">
      <c r="A29" s="422"/>
      <c r="B29" s="431" t="s">
        <v>41</v>
      </c>
      <c r="C29" s="435">
        <v>2898083.09</v>
      </c>
      <c r="D29" s="435">
        <v>2509113</v>
      </c>
      <c r="E29" s="465"/>
      <c r="G29" s="466"/>
      <c r="H29" s="434"/>
      <c r="I29" s="403"/>
      <c r="J29" s="396"/>
      <c r="K29" s="396"/>
    </row>
    <row r="30" spans="1:15" ht="12.75" customHeight="1" x14ac:dyDescent="0.25">
      <c r="A30" s="422"/>
      <c r="B30" s="423" t="s">
        <v>43</v>
      </c>
      <c r="C30" s="440">
        <v>1059577.28</v>
      </c>
      <c r="D30" s="440">
        <v>546384</v>
      </c>
      <c r="E30" s="467"/>
      <c r="F30" s="432" t="s">
        <v>221</v>
      </c>
      <c r="G30" s="430"/>
      <c r="H30" s="438"/>
      <c r="I30" s="403"/>
      <c r="J30" s="396"/>
      <c r="K30" s="396"/>
    </row>
    <row r="31" spans="1:15" ht="12.75" customHeight="1" x14ac:dyDescent="0.25">
      <c r="A31" s="422"/>
      <c r="B31" s="468" t="s">
        <v>252</v>
      </c>
      <c r="C31" s="440">
        <v>669006.04</v>
      </c>
      <c r="D31" s="440">
        <v>711238</v>
      </c>
      <c r="E31" s="467"/>
      <c r="F31" s="432" t="s">
        <v>46</v>
      </c>
      <c r="G31" s="437">
        <v>3567725.32</v>
      </c>
      <c r="H31" s="438">
        <v>3624840</v>
      </c>
      <c r="I31" s="439"/>
      <c r="J31" s="469"/>
      <c r="K31" s="396"/>
    </row>
    <row r="32" spans="1:15" ht="12.75" customHeight="1" x14ac:dyDescent="0.25">
      <c r="A32" s="422"/>
      <c r="B32" s="423" t="s">
        <v>48</v>
      </c>
      <c r="C32" s="440">
        <v>1115.45</v>
      </c>
      <c r="D32" s="440">
        <v>1813</v>
      </c>
      <c r="E32" s="467"/>
      <c r="F32" s="425" t="s">
        <v>33</v>
      </c>
      <c r="G32" s="441">
        <v>2161262.0099999998</v>
      </c>
      <c r="H32" s="442">
        <v>2470688</v>
      </c>
      <c r="I32" s="439"/>
      <c r="J32" s="469"/>
      <c r="K32" s="396"/>
    </row>
    <row r="33" spans="1:11" ht="12.75" customHeight="1" x14ac:dyDescent="0.25">
      <c r="A33" s="422"/>
      <c r="B33" s="423" t="s">
        <v>49</v>
      </c>
      <c r="C33" s="440">
        <v>419155.1</v>
      </c>
      <c r="D33" s="440">
        <v>432500</v>
      </c>
      <c r="E33" s="467"/>
      <c r="F33" s="425" t="s">
        <v>35</v>
      </c>
      <c r="G33" s="441">
        <v>1406463.31</v>
      </c>
      <c r="H33" s="442">
        <v>1154152</v>
      </c>
      <c r="I33" s="439"/>
      <c r="J33" s="396"/>
      <c r="K33" s="396"/>
    </row>
    <row r="34" spans="1:11" ht="12.75" customHeight="1" x14ac:dyDescent="0.25">
      <c r="A34" s="422"/>
      <c r="B34" s="423" t="s">
        <v>51</v>
      </c>
      <c r="C34" s="440">
        <v>749229.22</v>
      </c>
      <c r="D34" s="440">
        <v>817178</v>
      </c>
      <c r="E34" s="465"/>
      <c r="F34" s="444" t="s">
        <v>181</v>
      </c>
      <c r="G34" s="437">
        <v>131464.17000000001</v>
      </c>
      <c r="H34" s="438">
        <v>275010</v>
      </c>
      <c r="I34" s="439"/>
      <c r="J34" s="396"/>
      <c r="K34" s="396"/>
    </row>
    <row r="35" spans="1:11" ht="12.75" customHeight="1" x14ac:dyDescent="0.25">
      <c r="A35" s="422"/>
      <c r="B35" s="431" t="s">
        <v>53</v>
      </c>
      <c r="C35" s="435">
        <v>1016052.48</v>
      </c>
      <c r="D35" s="435">
        <v>1247748</v>
      </c>
      <c r="E35" s="467"/>
      <c r="F35" s="444" t="s">
        <v>50</v>
      </c>
      <c r="G35" s="437">
        <v>1212195.93</v>
      </c>
      <c r="H35" s="438">
        <v>1277634</v>
      </c>
      <c r="I35" s="439"/>
      <c r="J35" s="396"/>
      <c r="K35" s="396"/>
    </row>
    <row r="36" spans="1:11" ht="12.75" customHeight="1" x14ac:dyDescent="0.25">
      <c r="A36" s="422"/>
      <c r="B36" s="423" t="s">
        <v>100</v>
      </c>
      <c r="C36" s="440">
        <v>226655.49</v>
      </c>
      <c r="D36" s="440">
        <v>243840</v>
      </c>
      <c r="E36" s="467"/>
      <c r="F36" s="425" t="s">
        <v>169</v>
      </c>
      <c r="G36" s="441">
        <v>868728.65999999992</v>
      </c>
      <c r="H36" s="442">
        <v>953764</v>
      </c>
      <c r="I36" s="396"/>
      <c r="J36" s="396"/>
      <c r="K36" s="396"/>
    </row>
    <row r="37" spans="1:11" ht="12.75" customHeight="1" x14ac:dyDescent="0.25">
      <c r="A37" s="422"/>
      <c r="B37" s="423" t="s">
        <v>55</v>
      </c>
      <c r="C37" s="440">
        <v>789396.99</v>
      </c>
      <c r="D37" s="440">
        <v>1003908</v>
      </c>
      <c r="E37" s="467"/>
      <c r="F37" s="425" t="s">
        <v>48</v>
      </c>
      <c r="G37" s="441">
        <v>139068.49</v>
      </c>
      <c r="H37" s="442">
        <v>86266</v>
      </c>
      <c r="I37" s="396"/>
      <c r="J37" s="396"/>
      <c r="K37" s="396"/>
    </row>
    <row r="38" spans="1:11" ht="12.75" customHeight="1" x14ac:dyDescent="0.25">
      <c r="A38" s="422"/>
      <c r="B38" s="431" t="str">
        <f>+'[3]Sabana 2Q-18'!B37</f>
        <v>Periodificaciones a corto plazo</v>
      </c>
      <c r="C38" s="435">
        <v>5453.22</v>
      </c>
      <c r="D38" s="470">
        <v>0</v>
      </c>
      <c r="E38" s="467"/>
      <c r="F38" s="425" t="s">
        <v>60</v>
      </c>
      <c r="G38" s="441">
        <v>190026.52</v>
      </c>
      <c r="H38" s="442">
        <v>223232</v>
      </c>
      <c r="I38" s="396"/>
    </row>
    <row r="39" spans="1:11" ht="12.75" customHeight="1" x14ac:dyDescent="0.25">
      <c r="A39" s="422"/>
      <c r="B39" s="431" t="s">
        <v>57</v>
      </c>
      <c r="C39" s="435">
        <v>84499.11</v>
      </c>
      <c r="D39" s="435">
        <v>253942</v>
      </c>
      <c r="E39" s="467"/>
      <c r="F39" s="425" t="s">
        <v>104</v>
      </c>
      <c r="G39" s="440">
        <v>14372.26</v>
      </c>
      <c r="H39" s="442">
        <v>14372</v>
      </c>
      <c r="I39" s="396"/>
    </row>
    <row r="40" spans="1:11" ht="12.75" customHeight="1" x14ac:dyDescent="0.25">
      <c r="A40" s="422"/>
      <c r="B40" s="423" t="s">
        <v>59</v>
      </c>
      <c r="C40" s="440">
        <v>84499.11</v>
      </c>
      <c r="D40" s="440">
        <v>253942</v>
      </c>
      <c r="E40" s="465"/>
      <c r="F40" s="432" t="s">
        <v>224</v>
      </c>
      <c r="G40" s="437">
        <v>0</v>
      </c>
      <c r="H40" s="471">
        <v>2174</v>
      </c>
      <c r="I40" s="396"/>
    </row>
    <row r="41" spans="1:11" ht="12.75" customHeight="1" x14ac:dyDescent="0.25">
      <c r="A41" s="422"/>
      <c r="B41" s="448" t="s">
        <v>61</v>
      </c>
      <c r="C41" s="449">
        <v>4203296.9799999995</v>
      </c>
      <c r="D41" s="449">
        <v>4202466</v>
      </c>
      <c r="E41" s="465"/>
      <c r="F41" s="448" t="s">
        <v>62</v>
      </c>
      <c r="G41" s="449">
        <v>4911385.42</v>
      </c>
      <c r="H41" s="450">
        <v>5179658</v>
      </c>
      <c r="I41" s="414"/>
    </row>
    <row r="42" spans="1:11" ht="12.75" customHeight="1" thickBot="1" x14ac:dyDescent="0.3">
      <c r="A42" s="422"/>
      <c r="B42" s="472" t="s">
        <v>63</v>
      </c>
      <c r="C42" s="473">
        <v>19035207.989999998</v>
      </c>
      <c r="D42" s="473">
        <v>19154846</v>
      </c>
      <c r="E42" s="474"/>
      <c r="F42" s="472" t="s">
        <v>64</v>
      </c>
      <c r="G42" s="475">
        <v>19035207.75</v>
      </c>
      <c r="H42" s="476">
        <v>19154846</v>
      </c>
      <c r="I42" s="414"/>
    </row>
    <row r="43" spans="1:11" ht="15.75" x14ac:dyDescent="0.3">
      <c r="A43" s="477"/>
      <c r="B43" s="44" t="s">
        <v>253</v>
      </c>
      <c r="C43" s="397">
        <f>+C42-G42</f>
        <v>0.23999999836087227</v>
      </c>
      <c r="E43" s="478"/>
      <c r="I43" s="396"/>
    </row>
    <row r="44" spans="1:11" s="415" customFormat="1" ht="12.75" customHeight="1" x14ac:dyDescent="0.3">
      <c r="B44" s="480"/>
      <c r="C44" s="481"/>
      <c r="D44" s="481"/>
      <c r="E44" s="478"/>
      <c r="I44" s="439"/>
      <c r="J44" s="414"/>
      <c r="K44" s="414"/>
    </row>
    <row r="45" spans="1:11" s="415" customFormat="1" ht="15" customHeight="1" x14ac:dyDescent="0.3">
      <c r="B45" s="397"/>
      <c r="C45" s="397"/>
      <c r="D45" s="397"/>
      <c r="E45" s="482"/>
      <c r="F45" s="397"/>
      <c r="G45" s="479"/>
      <c r="H45" s="397"/>
      <c r="I45" s="439"/>
      <c r="J45" s="414"/>
      <c r="K45" s="414"/>
    </row>
    <row r="46" spans="1:11" s="415" customFormat="1" ht="12.75" customHeight="1" x14ac:dyDescent="0.3">
      <c r="B46" s="397"/>
      <c r="C46" s="397"/>
      <c r="D46" s="397"/>
      <c r="E46" s="397"/>
      <c r="F46" s="397"/>
      <c r="G46" s="479"/>
      <c r="H46" s="397"/>
      <c r="I46" s="439"/>
      <c r="J46" s="414"/>
      <c r="K46" s="414"/>
    </row>
    <row r="47" spans="1:11" s="415" customFormat="1" ht="12.75" customHeight="1" x14ac:dyDescent="0.3">
      <c r="A47" s="397"/>
      <c r="B47" s="397"/>
      <c r="C47" s="397"/>
      <c r="D47" s="397"/>
      <c r="E47" s="397"/>
      <c r="F47" s="397"/>
      <c r="G47" s="479"/>
      <c r="H47" s="397"/>
      <c r="I47" s="439"/>
      <c r="J47" s="414"/>
      <c r="K47" s="414"/>
    </row>
    <row r="48" spans="1:11" s="415" customFormat="1" ht="12.75" customHeight="1" x14ac:dyDescent="0.3">
      <c r="A48" s="397"/>
      <c r="B48" s="397"/>
      <c r="C48" s="397"/>
      <c r="D48" s="397"/>
      <c r="E48" s="397"/>
      <c r="F48" s="397"/>
      <c r="G48" s="479"/>
      <c r="H48" s="397"/>
      <c r="I48" s="439"/>
      <c r="J48" s="414"/>
      <c r="K48" s="414"/>
    </row>
    <row r="49" spans="4:11" ht="15.75" x14ac:dyDescent="0.3">
      <c r="I49" s="483"/>
      <c r="J49" s="396"/>
      <c r="K49" s="396"/>
    </row>
    <row r="50" spans="4:11" ht="15" customHeight="1" x14ac:dyDescent="0.3">
      <c r="I50" s="484"/>
      <c r="J50" s="396"/>
      <c r="K50" s="396"/>
    </row>
    <row r="51" spans="4:11" ht="15.75" x14ac:dyDescent="0.3">
      <c r="I51" s="482"/>
      <c r="J51" s="396"/>
      <c r="K51" s="396"/>
    </row>
    <row r="52" spans="4:11" ht="15.75" x14ac:dyDescent="0.3">
      <c r="I52" s="484"/>
      <c r="J52" s="396"/>
      <c r="K52" s="396"/>
    </row>
    <row r="53" spans="4:11" ht="15.75" x14ac:dyDescent="0.3">
      <c r="I53" s="485"/>
      <c r="J53" s="396"/>
      <c r="K53" s="396"/>
    </row>
    <row r="54" spans="4:11" ht="15.75" x14ac:dyDescent="0.3">
      <c r="I54" s="396"/>
      <c r="J54" s="396"/>
      <c r="K54" s="396"/>
    </row>
    <row r="55" spans="4:11" ht="15.75" x14ac:dyDescent="0.3">
      <c r="D55" s="486"/>
      <c r="I55" s="396"/>
      <c r="J55" s="396"/>
      <c r="K55" s="396"/>
    </row>
    <row r="56" spans="4:11" ht="15.75" x14ac:dyDescent="0.3">
      <c r="I56" s="396"/>
      <c r="J56" s="396"/>
      <c r="K56" s="396"/>
    </row>
    <row r="57" spans="4:11" ht="15.75" x14ac:dyDescent="0.3">
      <c r="I57" s="396"/>
      <c r="J57" s="396"/>
      <c r="K57" s="396"/>
    </row>
    <row r="58" spans="4:11" ht="15.75" x14ac:dyDescent="0.3">
      <c r="I58" s="396"/>
      <c r="J58" s="396"/>
      <c r="K58" s="396"/>
    </row>
    <row r="59" spans="4:11" ht="15.75" x14ac:dyDescent="0.3">
      <c r="I59" s="396"/>
      <c r="J59" s="396"/>
      <c r="K59" s="396"/>
    </row>
    <row r="60" spans="4:11" ht="15.75" x14ac:dyDescent="0.3">
      <c r="I60" s="396"/>
      <c r="J60" s="396"/>
      <c r="K60" s="396"/>
    </row>
    <row r="61" spans="4:11" ht="15.75" x14ac:dyDescent="0.3">
      <c r="I61" s="396"/>
      <c r="J61" s="396"/>
      <c r="K61" s="396"/>
    </row>
    <row r="62" spans="4:11" ht="15.75" x14ac:dyDescent="0.3">
      <c r="I62" s="396"/>
      <c r="J62" s="396"/>
      <c r="K62" s="396"/>
    </row>
    <row r="63" spans="4:11" ht="15.75" x14ac:dyDescent="0.3">
      <c r="I63" s="396"/>
      <c r="J63" s="396"/>
      <c r="K63" s="396"/>
    </row>
    <row r="64" spans="4:11" ht="15.75" x14ac:dyDescent="0.3">
      <c r="I64" s="396"/>
      <c r="J64" s="396"/>
      <c r="K64" s="396"/>
    </row>
    <row r="65" spans="9:11" ht="15.75" x14ac:dyDescent="0.3">
      <c r="I65" s="396"/>
      <c r="J65" s="396"/>
      <c r="K65" s="396"/>
    </row>
    <row r="66" spans="9:11" ht="15.75" x14ac:dyDescent="0.3">
      <c r="I66" s="396"/>
      <c r="J66" s="396"/>
      <c r="K66" s="396"/>
    </row>
    <row r="67" spans="9:11" ht="15.75" x14ac:dyDescent="0.3">
      <c r="I67" s="396"/>
    </row>
  </sheetData>
  <mergeCells count="3">
    <mergeCell ref="A1:H1"/>
    <mergeCell ref="B3:H3"/>
    <mergeCell ref="B4:H4"/>
  </mergeCells>
  <pageMargins left="0.75" right="0.75" top="1" bottom="1" header="0.5" footer="0.5"/>
  <pageSetup paperSize="9" scale="71"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B800-8848-45BC-B900-FFFC5F4922B6}">
  <sheetPr>
    <tabColor theme="9" tint="0.39997558519241921"/>
    <pageSetUpPr fitToPage="1"/>
  </sheetPr>
  <dimension ref="A1:E72"/>
  <sheetViews>
    <sheetView showGridLines="0" view="pageBreakPreview" zoomScale="90" zoomScaleNormal="90" zoomScaleSheetLayoutView="90" zoomScalePageLayoutView="70" workbookViewId="0">
      <selection activeCell="I34" sqref="I34"/>
    </sheetView>
  </sheetViews>
  <sheetFormatPr baseColWidth="10" defaultColWidth="9.25" defaultRowHeight="12" x14ac:dyDescent="0.2"/>
  <cols>
    <col min="1" max="1" width="0.75" style="33" customWidth="1"/>
    <col min="2" max="2" width="73.75" style="33" customWidth="1"/>
    <col min="3" max="3" width="12.625" style="34" customWidth="1"/>
    <col min="4" max="4" width="12.625" style="33" customWidth="1"/>
    <col min="5" max="5" width="0.75" style="33" customWidth="1"/>
    <col min="6" max="16384" width="9.25" style="33"/>
  </cols>
  <sheetData>
    <row r="1" spans="1:5" s="30" customFormat="1" ht="18" x14ac:dyDescent="0.25">
      <c r="A1" s="378" t="s">
        <v>247</v>
      </c>
      <c r="B1" s="378"/>
      <c r="C1" s="378"/>
      <c r="D1" s="378"/>
    </row>
    <row r="2" spans="1:5" s="30" customFormat="1" ht="15.75" x14ac:dyDescent="0.25">
      <c r="A2" s="31"/>
      <c r="B2" s="31"/>
      <c r="C2" s="32"/>
      <c r="D2" s="31"/>
    </row>
    <row r="3" spans="1:5" s="30" customFormat="1" ht="31.5" customHeight="1" x14ac:dyDescent="0.25">
      <c r="A3" s="379" t="s">
        <v>254</v>
      </c>
      <c r="B3" s="380"/>
      <c r="C3" s="380"/>
      <c r="D3" s="380"/>
    </row>
    <row r="4" spans="1:5" s="30" customFormat="1" ht="12.75" customHeight="1" x14ac:dyDescent="0.2">
      <c r="A4" s="381" t="s">
        <v>108</v>
      </c>
      <c r="B4" s="381"/>
      <c r="C4" s="381"/>
      <c r="D4" s="381"/>
    </row>
    <row r="5" spans="1:5" x14ac:dyDescent="0.2">
      <c r="A5" s="382"/>
      <c r="B5" s="382"/>
      <c r="C5" s="382"/>
      <c r="D5" s="382"/>
    </row>
    <row r="6" spans="1:5" ht="12" customHeight="1" thickBot="1" x14ac:dyDescent="0.25"/>
    <row r="7" spans="1:5" s="30" customFormat="1" ht="12.75" customHeight="1" x14ac:dyDescent="0.2">
      <c r="A7" s="35"/>
      <c r="B7" s="36"/>
      <c r="C7" s="38" t="s">
        <v>0</v>
      </c>
      <c r="D7" s="39" t="s">
        <v>0</v>
      </c>
    </row>
    <row r="8" spans="1:5" s="30" customFormat="1" ht="12.75" customHeight="1" x14ac:dyDescent="0.2">
      <c r="A8" s="35"/>
      <c r="B8" s="40"/>
      <c r="C8" s="42" t="s">
        <v>229</v>
      </c>
      <c r="D8" s="43" t="s">
        <v>228</v>
      </c>
    </row>
    <row r="9" spans="1:5" ht="12.75" customHeight="1" x14ac:dyDescent="0.2">
      <c r="A9" s="44"/>
      <c r="B9" s="45"/>
      <c r="C9" s="47"/>
      <c r="D9" s="48"/>
    </row>
    <row r="10" spans="1:5" s="30" customFormat="1" ht="12.75" customHeight="1" x14ac:dyDescent="0.2">
      <c r="A10" s="35"/>
      <c r="B10" s="49" t="s">
        <v>65</v>
      </c>
      <c r="C10" s="51">
        <v>1760811.18</v>
      </c>
      <c r="D10" s="52">
        <v>1139702</v>
      </c>
      <c r="E10" s="53"/>
    </row>
    <row r="11" spans="1:5" s="30" customFormat="1" ht="12.75" customHeight="1" x14ac:dyDescent="0.2">
      <c r="A11" s="35"/>
      <c r="B11" s="54" t="s">
        <v>214</v>
      </c>
      <c r="C11" s="55">
        <v>1760811.18</v>
      </c>
      <c r="D11" s="56">
        <v>1139702</v>
      </c>
    </row>
    <row r="12" spans="1:5" s="30" customFormat="1" ht="12.75" customHeight="1" x14ac:dyDescent="0.2">
      <c r="A12" s="35"/>
      <c r="B12" s="57" t="s">
        <v>171</v>
      </c>
      <c r="C12" s="68">
        <v>1135249.76</v>
      </c>
      <c r="D12" s="59">
        <v>1769278</v>
      </c>
    </row>
    <row r="13" spans="1:5" s="30" customFormat="1" ht="12.75" customHeight="1" x14ac:dyDescent="0.2">
      <c r="A13" s="35"/>
      <c r="B13" s="49" t="s">
        <v>69</v>
      </c>
      <c r="C13" s="60">
        <v>-675030.54</v>
      </c>
      <c r="D13" s="59">
        <v>-1287131</v>
      </c>
    </row>
    <row r="14" spans="1:5" s="30" customFormat="1" ht="12.75" customHeight="1" x14ac:dyDescent="0.2">
      <c r="A14" s="35"/>
      <c r="B14" s="54" t="s">
        <v>70</v>
      </c>
      <c r="C14" s="61">
        <v>-271833.11</v>
      </c>
      <c r="D14" s="62">
        <v>-511681</v>
      </c>
    </row>
    <row r="15" spans="1:5" s="30" customFormat="1" ht="12.75" customHeight="1" x14ac:dyDescent="0.2">
      <c r="A15" s="35"/>
      <c r="B15" s="54" t="s">
        <v>71</v>
      </c>
      <c r="C15" s="61">
        <v>-403197.43</v>
      </c>
      <c r="D15" s="62">
        <v>-775450</v>
      </c>
    </row>
    <row r="16" spans="1:5" ht="12.75" customHeight="1" x14ac:dyDescent="0.2">
      <c r="A16" s="44"/>
      <c r="B16" s="49" t="s">
        <v>74</v>
      </c>
      <c r="C16" s="60">
        <v>-1402259.29</v>
      </c>
      <c r="D16" s="59">
        <v>-1451600</v>
      </c>
    </row>
    <row r="17" spans="1:4" x14ac:dyDescent="0.2">
      <c r="A17" s="44"/>
      <c r="B17" s="65" t="s">
        <v>75</v>
      </c>
      <c r="C17" s="61">
        <v>-1121216.8999999999</v>
      </c>
      <c r="D17" s="62">
        <v>-1168990</v>
      </c>
    </row>
    <row r="18" spans="1:4" ht="12.75" customHeight="1" x14ac:dyDescent="0.2">
      <c r="A18" s="44"/>
      <c r="B18" s="65" t="s">
        <v>76</v>
      </c>
      <c r="C18" s="61">
        <v>-281042.39</v>
      </c>
      <c r="D18" s="62">
        <v>-282610</v>
      </c>
    </row>
    <row r="19" spans="1:4" ht="12.75" customHeight="1" x14ac:dyDescent="0.2">
      <c r="A19" s="44"/>
      <c r="B19" s="49" t="s">
        <v>78</v>
      </c>
      <c r="C19" s="60">
        <v>-735988.47</v>
      </c>
      <c r="D19" s="59">
        <v>-802813</v>
      </c>
    </row>
    <row r="20" spans="1:4" ht="12.75" customHeight="1" x14ac:dyDescent="0.2">
      <c r="A20" s="44"/>
      <c r="B20" s="65" t="s">
        <v>79</v>
      </c>
      <c r="C20" s="61">
        <v>-733356.09</v>
      </c>
      <c r="D20" s="62">
        <v>-803660</v>
      </c>
    </row>
    <row r="21" spans="1:4" ht="12.75" customHeight="1" x14ac:dyDescent="0.2">
      <c r="A21" s="44"/>
      <c r="B21" s="65" t="s">
        <v>80</v>
      </c>
      <c r="C21" s="61">
        <v>-2632.38</v>
      </c>
      <c r="D21" s="62">
        <v>847</v>
      </c>
    </row>
    <row r="22" spans="1:4" ht="12.75" customHeight="1" x14ac:dyDescent="0.2">
      <c r="A22" s="44"/>
      <c r="B22" s="65" t="s">
        <v>182</v>
      </c>
      <c r="C22" s="66">
        <v>0</v>
      </c>
      <c r="D22" s="356">
        <v>0</v>
      </c>
    </row>
    <row r="23" spans="1:4" s="30" customFormat="1" ht="12.75" customHeight="1" x14ac:dyDescent="0.2">
      <c r="A23" s="35"/>
      <c r="B23" s="57" t="s">
        <v>81</v>
      </c>
      <c r="C23" s="60">
        <v>-1279544.95</v>
      </c>
      <c r="D23" s="59">
        <v>-943253</v>
      </c>
    </row>
    <row r="24" spans="1:4" s="30" customFormat="1" ht="12.75" customHeight="1" x14ac:dyDescent="0.2">
      <c r="A24" s="35"/>
      <c r="B24" s="57" t="s">
        <v>83</v>
      </c>
      <c r="C24" s="68">
        <v>170473.16</v>
      </c>
      <c r="D24" s="69">
        <v>126015</v>
      </c>
    </row>
    <row r="25" spans="1:4" s="30" customFormat="1" ht="12.75" customHeight="1" x14ac:dyDescent="0.2">
      <c r="A25" s="35"/>
      <c r="B25" s="57" t="s">
        <v>183</v>
      </c>
      <c r="C25" s="58">
        <v>0</v>
      </c>
      <c r="D25" s="357">
        <v>-1513</v>
      </c>
    </row>
    <row r="26" spans="1:4" s="30" customFormat="1" ht="12.75" customHeight="1" x14ac:dyDescent="0.2">
      <c r="A26" s="35"/>
      <c r="B26" s="70" t="s">
        <v>84</v>
      </c>
      <c r="C26" s="71">
        <v>-870.7</v>
      </c>
      <c r="D26" s="69">
        <v>-501</v>
      </c>
    </row>
    <row r="27" spans="1:4" ht="12.75" customHeight="1" x14ac:dyDescent="0.2">
      <c r="A27" s="35"/>
      <c r="B27" s="49" t="s">
        <v>85</v>
      </c>
      <c r="C27" s="73">
        <v>-1027159.8500000003</v>
      </c>
      <c r="D27" s="74">
        <v>-1451816</v>
      </c>
    </row>
    <row r="28" spans="1:4" s="30" customFormat="1" ht="12.75" customHeight="1" x14ac:dyDescent="0.2">
      <c r="A28" s="44"/>
      <c r="B28" s="54"/>
      <c r="C28" s="75"/>
      <c r="D28" s="62"/>
    </row>
    <row r="29" spans="1:4" s="30" customFormat="1" ht="12.75" customHeight="1" x14ac:dyDescent="0.2">
      <c r="A29" s="35"/>
      <c r="B29" s="49" t="s">
        <v>111</v>
      </c>
      <c r="C29" s="60">
        <v>-212734.11</v>
      </c>
      <c r="D29" s="59">
        <v>-141872</v>
      </c>
    </row>
    <row r="30" spans="1:4" ht="12.75" customHeight="1" x14ac:dyDescent="0.2">
      <c r="A30" s="44"/>
      <c r="B30" s="57" t="s">
        <v>94</v>
      </c>
      <c r="C30" s="60">
        <v>1383.1</v>
      </c>
      <c r="D30" s="77">
        <v>-16721</v>
      </c>
    </row>
    <row r="31" spans="1:4" ht="12.75" customHeight="1" x14ac:dyDescent="0.2">
      <c r="A31" s="44"/>
      <c r="B31" s="49" t="s">
        <v>95</v>
      </c>
      <c r="C31" s="73">
        <v>-211351.00999999998</v>
      </c>
      <c r="D31" s="74">
        <v>-158593</v>
      </c>
    </row>
    <row r="32" spans="1:4" ht="12.75" customHeight="1" x14ac:dyDescent="0.2">
      <c r="A32" s="44"/>
      <c r="B32" s="49" t="s">
        <v>96</v>
      </c>
      <c r="C32" s="78">
        <v>-1238510.8600000003</v>
      </c>
      <c r="D32" s="74">
        <v>-1610409</v>
      </c>
    </row>
    <row r="33" spans="1:4" ht="12.75" customHeight="1" x14ac:dyDescent="0.2">
      <c r="A33" s="44"/>
      <c r="B33" s="65" t="s">
        <v>97</v>
      </c>
      <c r="C33" s="131">
        <v>432958</v>
      </c>
      <c r="D33" s="79">
        <v>753339</v>
      </c>
    </row>
    <row r="34" spans="1:4" ht="12.75" customHeight="1" x14ac:dyDescent="0.2">
      <c r="A34" s="44"/>
      <c r="B34" s="49" t="s">
        <v>172</v>
      </c>
      <c r="C34" s="78">
        <v>-805552.86000000034</v>
      </c>
      <c r="D34" s="74">
        <v>-857070</v>
      </c>
    </row>
    <row r="35" spans="1:4" ht="12.75" customHeight="1" x14ac:dyDescent="0.2">
      <c r="A35" s="44"/>
      <c r="B35" s="65" t="s">
        <v>173</v>
      </c>
      <c r="C35" s="326">
        <v>0</v>
      </c>
      <c r="D35" s="327">
        <v>0</v>
      </c>
    </row>
    <row r="36" spans="1:4" ht="12.75" customHeight="1" thickBot="1" x14ac:dyDescent="0.25">
      <c r="A36" s="44"/>
      <c r="B36" s="80" t="s">
        <v>174</v>
      </c>
      <c r="C36" s="82">
        <v>-805552.86000000034</v>
      </c>
      <c r="D36" s="83">
        <v>-857070</v>
      </c>
    </row>
    <row r="37" spans="1:4" ht="12.75" customHeight="1" x14ac:dyDescent="0.2">
      <c r="A37" s="44"/>
      <c r="B37" s="44" t="s">
        <v>231</v>
      </c>
      <c r="C37" s="130"/>
      <c r="D37" s="130"/>
    </row>
    <row r="38" spans="1:4" ht="12.75" customHeight="1" x14ac:dyDescent="0.2">
      <c r="A38" s="44"/>
      <c r="B38" s="44" t="s">
        <v>232</v>
      </c>
      <c r="C38" s="130"/>
      <c r="D38" s="130"/>
    </row>
    <row r="39" spans="1:4" ht="12.75" customHeight="1" x14ac:dyDescent="0.2">
      <c r="A39" s="44"/>
      <c r="B39" s="44" t="s">
        <v>255</v>
      </c>
      <c r="C39" s="130"/>
      <c r="D39" s="130"/>
    </row>
    <row r="40" spans="1:4" ht="12.75" x14ac:dyDescent="0.2">
      <c r="A40" s="44"/>
      <c r="B40" s="383"/>
      <c r="C40" s="383"/>
      <c r="D40" s="383"/>
    </row>
    <row r="41" spans="1:4" ht="12.75" customHeight="1" x14ac:dyDescent="0.2">
      <c r="A41" s="44"/>
    </row>
    <row r="42" spans="1:4" ht="12.75" customHeight="1" x14ac:dyDescent="0.2">
      <c r="A42" s="44"/>
    </row>
    <row r="43" spans="1:4" ht="12.75" customHeight="1" x14ac:dyDescent="0.2">
      <c r="A43" s="44"/>
    </row>
    <row r="44" spans="1:4" ht="12.75" customHeight="1" x14ac:dyDescent="0.2">
      <c r="A44" s="44"/>
    </row>
    <row r="45" spans="1:4" ht="12.75" customHeight="1" x14ac:dyDescent="0.2">
      <c r="A45" s="44"/>
    </row>
    <row r="46" spans="1:4" ht="12.75" customHeight="1" x14ac:dyDescent="0.2">
      <c r="A46" s="44"/>
    </row>
    <row r="47" spans="1:4" ht="12.75" customHeight="1" x14ac:dyDescent="0.2">
      <c r="A47" s="44"/>
    </row>
    <row r="48" spans="1:4" ht="12.75" customHeight="1" x14ac:dyDescent="0.2">
      <c r="A48" s="44"/>
    </row>
    <row r="49" spans="1:5" ht="12.75" customHeight="1" x14ac:dyDescent="0.2">
      <c r="A49" s="44"/>
    </row>
    <row r="50" spans="1:5" ht="12.75" customHeight="1" x14ac:dyDescent="0.2">
      <c r="A50" s="44"/>
    </row>
    <row r="51" spans="1:5" ht="12.75" customHeight="1" x14ac:dyDescent="0.2">
      <c r="A51" s="44"/>
    </row>
    <row r="52" spans="1:5" ht="12.75" customHeight="1" x14ac:dyDescent="0.2">
      <c r="A52" s="44"/>
    </row>
    <row r="53" spans="1:5" ht="12.75" customHeight="1" x14ac:dyDescent="0.2">
      <c r="A53" s="44"/>
    </row>
    <row r="54" spans="1:5" ht="12.75" customHeight="1" x14ac:dyDescent="0.2">
      <c r="A54" s="44"/>
    </row>
    <row r="55" spans="1:5" ht="12.75" customHeight="1" x14ac:dyDescent="0.2">
      <c r="A55" s="44"/>
    </row>
    <row r="56" spans="1:5" ht="12.75" customHeight="1" x14ac:dyDescent="0.2">
      <c r="A56" s="44"/>
    </row>
    <row r="57" spans="1:5" ht="12.75" customHeight="1" x14ac:dyDescent="0.2">
      <c r="A57" s="44"/>
    </row>
    <row r="58" spans="1:5" ht="12.75" customHeight="1" x14ac:dyDescent="0.2">
      <c r="A58" s="44"/>
    </row>
    <row r="59" spans="1:5" ht="12.75" customHeight="1" x14ac:dyDescent="0.2">
      <c r="A59" s="44"/>
    </row>
    <row r="60" spans="1:5" ht="12.75" customHeight="1" x14ac:dyDescent="0.2">
      <c r="A60" s="35"/>
    </row>
    <row r="61" spans="1:5" s="87" customFormat="1" ht="12.75" customHeight="1" x14ac:dyDescent="0.2">
      <c r="A61" s="86"/>
      <c r="B61" s="33"/>
      <c r="C61" s="34"/>
      <c r="D61" s="33"/>
    </row>
    <row r="62" spans="1:5" s="87" customFormat="1" x14ac:dyDescent="0.2">
      <c r="A62" s="35"/>
      <c r="B62" s="33"/>
      <c r="C62" s="34"/>
      <c r="D62" s="33"/>
    </row>
    <row r="63" spans="1:5" s="30" customFormat="1" x14ac:dyDescent="0.2">
      <c r="A63" s="35"/>
      <c r="B63" s="33"/>
      <c r="C63" s="34"/>
      <c r="D63" s="33"/>
      <c r="E63" s="35"/>
    </row>
    <row r="64" spans="1:5" x14ac:dyDescent="0.2">
      <c r="A64" s="35"/>
      <c r="E64" s="88"/>
    </row>
    <row r="66" spans="1:5" x14ac:dyDescent="0.2">
      <c r="A66" s="44"/>
      <c r="C66" s="370"/>
      <c r="D66" s="376"/>
      <c r="E66" s="376"/>
    </row>
    <row r="67" spans="1:5" x14ac:dyDescent="0.2">
      <c r="C67" s="370"/>
      <c r="D67" s="376"/>
      <c r="E67" s="376"/>
    </row>
    <row r="68" spans="1:5" x14ac:dyDescent="0.2">
      <c r="A68" s="85"/>
      <c r="C68" s="370"/>
      <c r="D68" s="376"/>
      <c r="E68" s="376"/>
    </row>
    <row r="69" spans="1:5" x14ac:dyDescent="0.2">
      <c r="C69" s="370"/>
      <c r="D69" s="376"/>
      <c r="E69" s="376"/>
    </row>
    <row r="70" spans="1:5" x14ac:dyDescent="0.2">
      <c r="C70" s="370"/>
      <c r="D70" s="376"/>
      <c r="E70" s="376"/>
    </row>
    <row r="71" spans="1:5" x14ac:dyDescent="0.2">
      <c r="C71" s="370"/>
      <c r="D71" s="376"/>
      <c r="E71" s="376"/>
    </row>
    <row r="72" spans="1:5" ht="12.75" thickBot="1" x14ac:dyDescent="0.25">
      <c r="C72" s="371"/>
      <c r="D72" s="377"/>
      <c r="E72" s="377"/>
    </row>
  </sheetData>
  <mergeCells count="7">
    <mergeCell ref="E66:E72"/>
    <mergeCell ref="A1:D1"/>
    <mergeCell ref="A3:D3"/>
    <mergeCell ref="A4:D4"/>
    <mergeCell ref="A5:D5"/>
    <mergeCell ref="B40:D40"/>
    <mergeCell ref="D66:D72"/>
  </mergeCells>
  <pageMargins left="0.59055118110236227" right="0.59055118110236227" top="1.7716535433070868" bottom="0.98425196850393704" header="0.51181102362204722" footer="0.51181102362204722"/>
  <pageSetup paperSize="9" scale="87" fitToHeight="0" orientation="portrait" r:id="rId1"/>
  <headerFooter scaleWithDoc="0" alignWithMargins="0">
    <oddFooter>&amp;R&amp;9 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pageSetUpPr fitToPage="1"/>
  </sheetPr>
  <dimension ref="A1:AF115"/>
  <sheetViews>
    <sheetView showGridLines="0" zoomScaleNormal="100" workbookViewId="0">
      <pane xSplit="3" ySplit="4" topLeftCell="W5" activePane="bottomRight" state="frozen"/>
      <selection sqref="A1:K1"/>
      <selection pane="topRight" sqref="A1:K1"/>
      <selection pane="bottomLeft" sqref="A1:K1"/>
      <selection pane="bottomRight" activeCell="AF21" sqref="AF21"/>
    </sheetView>
  </sheetViews>
  <sheetFormatPr baseColWidth="10" defaultColWidth="9.25" defaultRowHeight="11.25" x14ac:dyDescent="0.2"/>
  <cols>
    <col min="1" max="1" width="1.25" style="89" customWidth="1"/>
    <col min="2" max="2" width="50" style="89" bestFit="1" customWidth="1"/>
    <col min="3" max="4" width="12.625" style="105" bestFit="1" customWidth="1"/>
    <col min="5" max="24" width="12.625" style="105" customWidth="1"/>
    <col min="25" max="25" width="12.625" style="105" bestFit="1" customWidth="1"/>
    <col min="26" max="26" width="17.25" style="122" customWidth="1"/>
    <col min="27" max="27" width="17.25" style="105" customWidth="1"/>
    <col min="28" max="28" width="50" style="89" bestFit="1" customWidth="1"/>
    <col min="29" max="29" width="12.625" style="105" bestFit="1" customWidth="1"/>
    <col min="30" max="30" width="12.625" style="105" customWidth="1"/>
    <col min="31" max="16384" width="9.25" style="89"/>
  </cols>
  <sheetData>
    <row r="1" spans="2:32" x14ac:dyDescent="0.2">
      <c r="C1" s="122">
        <f>+SUM(C5:C40)-SUM(C42:C78)</f>
        <v>6558323</v>
      </c>
      <c r="D1" s="122">
        <f>+SUM(D5:D40)-SUM(D42:D78)</f>
        <v>0</v>
      </c>
      <c r="E1" s="122">
        <f>+SUM(E5:E40)-SUM(E42:E78)</f>
        <v>0</v>
      </c>
      <c r="F1" s="122">
        <f t="shared" ref="F1:Y1" si="0">+SUM(F5:F40)-SUM(F42:F78)</f>
        <v>0</v>
      </c>
      <c r="G1" s="122">
        <f t="shared" si="0"/>
        <v>0</v>
      </c>
      <c r="H1" s="122">
        <f t="shared" si="0"/>
        <v>0</v>
      </c>
      <c r="I1" s="122">
        <f t="shared" si="0"/>
        <v>0</v>
      </c>
      <c r="J1" s="122">
        <f t="shared" si="0"/>
        <v>0</v>
      </c>
      <c r="K1" s="122">
        <f t="shared" si="0"/>
        <v>0</v>
      </c>
      <c r="L1" s="122">
        <f t="shared" si="0"/>
        <v>0</v>
      </c>
      <c r="M1" s="122">
        <f t="shared" si="0"/>
        <v>0</v>
      </c>
      <c r="N1" s="122">
        <f t="shared" si="0"/>
        <v>0</v>
      </c>
      <c r="O1" s="122">
        <f t="shared" si="0"/>
        <v>0</v>
      </c>
      <c r="P1" s="122">
        <f t="shared" si="0"/>
        <v>0</v>
      </c>
      <c r="Q1" s="122">
        <f t="shared" si="0"/>
        <v>0</v>
      </c>
      <c r="R1" s="122">
        <f t="shared" si="0"/>
        <v>0</v>
      </c>
      <c r="S1" s="122">
        <f t="shared" si="0"/>
        <v>0</v>
      </c>
      <c r="T1" s="122">
        <f t="shared" si="0"/>
        <v>0</v>
      </c>
      <c r="U1" s="122">
        <f t="shared" si="0"/>
        <v>0</v>
      </c>
      <c r="V1" s="122"/>
      <c r="W1" s="122">
        <f t="shared" si="0"/>
        <v>3</v>
      </c>
      <c r="X1" s="122">
        <f t="shared" si="0"/>
        <v>0</v>
      </c>
      <c r="Y1" s="122">
        <f t="shared" si="0"/>
        <v>0</v>
      </c>
    </row>
    <row r="2" spans="2:32" x14ac:dyDescent="0.2">
      <c r="B2" s="90" t="s">
        <v>195</v>
      </c>
      <c r="C2" s="328" t="s">
        <v>179</v>
      </c>
      <c r="D2" s="328" t="s">
        <v>180</v>
      </c>
      <c r="E2" s="328" t="s">
        <v>187</v>
      </c>
      <c r="F2" s="328" t="s">
        <v>188</v>
      </c>
      <c r="G2" s="328" t="s">
        <v>188</v>
      </c>
      <c r="H2" s="328" t="s">
        <v>188</v>
      </c>
      <c r="I2" s="328" t="s">
        <v>188</v>
      </c>
      <c r="J2" s="328" t="s">
        <v>188</v>
      </c>
      <c r="K2" s="328" t="s">
        <v>188</v>
      </c>
      <c r="L2" s="328" t="s">
        <v>188</v>
      </c>
      <c r="M2" s="328" t="s">
        <v>192</v>
      </c>
      <c r="N2" s="328" t="s">
        <v>192</v>
      </c>
      <c r="O2" s="328" t="s">
        <v>188</v>
      </c>
      <c r="P2" s="328" t="s">
        <v>188</v>
      </c>
      <c r="Q2" s="328" t="s">
        <v>188</v>
      </c>
      <c r="R2" s="328" t="s">
        <v>188</v>
      </c>
      <c r="S2" s="328" t="s">
        <v>204</v>
      </c>
      <c r="T2" s="328" t="s">
        <v>192</v>
      </c>
      <c r="U2" s="328" t="s">
        <v>188</v>
      </c>
      <c r="V2" s="343"/>
      <c r="X2" s="106"/>
      <c r="Z2" s="234"/>
      <c r="AA2" s="106"/>
      <c r="AB2" s="90" t="s">
        <v>157</v>
      </c>
      <c r="AC2" s="106"/>
    </row>
    <row r="3" spans="2:32" s="90" customFormat="1" ht="12.75" customHeight="1" x14ac:dyDescent="0.2">
      <c r="C3" s="248" t="s">
        <v>155</v>
      </c>
      <c r="D3" s="249" t="s">
        <v>101</v>
      </c>
      <c r="E3" s="248" t="s">
        <v>155</v>
      </c>
      <c r="F3" s="248" t="s">
        <v>155</v>
      </c>
      <c r="G3" s="248" t="s">
        <v>155</v>
      </c>
      <c r="H3" s="248" t="s">
        <v>155</v>
      </c>
      <c r="I3" s="248" t="s">
        <v>155</v>
      </c>
      <c r="J3" s="248" t="s">
        <v>155</v>
      </c>
      <c r="K3" s="248" t="s">
        <v>155</v>
      </c>
      <c r="L3" s="248" t="s">
        <v>155</v>
      </c>
      <c r="M3" s="248" t="s">
        <v>155</v>
      </c>
      <c r="N3" s="248" t="s">
        <v>155</v>
      </c>
      <c r="O3" s="248" t="s">
        <v>155</v>
      </c>
      <c r="P3" s="248" t="s">
        <v>155</v>
      </c>
      <c r="Q3" s="248" t="s">
        <v>155</v>
      </c>
      <c r="R3" s="248" t="s">
        <v>155</v>
      </c>
      <c r="S3" s="248" t="s">
        <v>155</v>
      </c>
      <c r="T3" s="248" t="s">
        <v>155</v>
      </c>
      <c r="U3" s="248" t="s">
        <v>155</v>
      </c>
      <c r="V3" s="248" t="s">
        <v>155</v>
      </c>
      <c r="W3" s="105"/>
      <c r="X3" s="121" t="s">
        <v>117</v>
      </c>
      <c r="Y3" s="121" t="s">
        <v>117</v>
      </c>
      <c r="Z3" s="231"/>
      <c r="AA3" s="107"/>
      <c r="AC3" s="248" t="s">
        <v>155</v>
      </c>
      <c r="AD3" s="249" t="s">
        <v>101</v>
      </c>
    </row>
    <row r="4" spans="2:32" s="121" customFormat="1" ht="33.75" x14ac:dyDescent="0.2">
      <c r="B4" s="120"/>
      <c r="C4" s="120" t="s">
        <v>99</v>
      </c>
      <c r="D4" s="120" t="s">
        <v>101</v>
      </c>
      <c r="E4" s="123" t="s">
        <v>186</v>
      </c>
      <c r="F4" s="123" t="s">
        <v>202</v>
      </c>
      <c r="G4" s="123" t="s">
        <v>203</v>
      </c>
      <c r="H4" s="120" t="s">
        <v>189</v>
      </c>
      <c r="I4" s="123" t="s">
        <v>201</v>
      </c>
      <c r="J4" s="123" t="s">
        <v>190</v>
      </c>
      <c r="K4" s="123" t="s">
        <v>199</v>
      </c>
      <c r="L4" s="123" t="s">
        <v>191</v>
      </c>
      <c r="M4" s="123" t="s">
        <v>193</v>
      </c>
      <c r="N4" s="123" t="s">
        <v>194</v>
      </c>
      <c r="O4" s="123" t="s">
        <v>196</v>
      </c>
      <c r="P4" s="123" t="s">
        <v>197</v>
      </c>
      <c r="Q4" s="123" t="s">
        <v>198</v>
      </c>
      <c r="R4" s="123" t="s">
        <v>200</v>
      </c>
      <c r="S4" s="123" t="s">
        <v>205</v>
      </c>
      <c r="T4" s="123" t="s">
        <v>209</v>
      </c>
      <c r="U4" s="123" t="s">
        <v>210</v>
      </c>
      <c r="V4" s="123" t="s">
        <v>208</v>
      </c>
      <c r="W4" s="120"/>
      <c r="X4" s="123" t="s">
        <v>105</v>
      </c>
      <c r="Y4" s="120" t="s">
        <v>102</v>
      </c>
      <c r="Z4" s="229" t="s">
        <v>177</v>
      </c>
      <c r="AB4" s="120"/>
      <c r="AC4" s="123" t="s">
        <v>99</v>
      </c>
      <c r="AD4" s="120" t="s">
        <v>101</v>
      </c>
    </row>
    <row r="5" spans="2:32" s="90" customFormat="1" ht="12.75" customHeight="1" x14ac:dyDescent="0.2">
      <c r="B5" s="90" t="s">
        <v>1</v>
      </c>
      <c r="C5" s="108"/>
      <c r="D5" s="108"/>
      <c r="E5" s="108"/>
      <c r="F5" s="108"/>
      <c r="G5" s="108"/>
      <c r="H5" s="108"/>
      <c r="I5" s="108"/>
      <c r="J5" s="108"/>
      <c r="K5" s="108"/>
      <c r="L5" s="108"/>
      <c r="M5" s="108"/>
      <c r="N5" s="108"/>
      <c r="O5" s="108"/>
      <c r="P5" s="108"/>
      <c r="Q5" s="108"/>
      <c r="R5" s="108"/>
      <c r="S5" s="108"/>
      <c r="T5" s="108"/>
      <c r="U5" s="108"/>
      <c r="V5" s="108"/>
      <c r="W5" s="108"/>
      <c r="X5" s="108"/>
      <c r="Y5" s="108"/>
      <c r="Z5" s="231"/>
      <c r="AA5" s="108"/>
      <c r="AB5" s="90" t="s">
        <v>1</v>
      </c>
      <c r="AC5" s="108"/>
      <c r="AD5" s="108"/>
    </row>
    <row r="6" spans="2:32" s="90" customFormat="1" ht="13.5" customHeight="1" x14ac:dyDescent="0.2">
      <c r="B6" s="90" t="s">
        <v>3</v>
      </c>
      <c r="C6" s="109"/>
      <c r="D6" s="109"/>
      <c r="E6" s="109"/>
      <c r="F6" s="109"/>
      <c r="G6" s="109"/>
      <c r="H6" s="109"/>
      <c r="I6" s="109"/>
      <c r="J6" s="109"/>
      <c r="K6" s="109"/>
      <c r="L6" s="109"/>
      <c r="M6" s="109"/>
      <c r="N6" s="109"/>
      <c r="O6" s="109"/>
      <c r="P6" s="109"/>
      <c r="Q6" s="109"/>
      <c r="R6" s="109"/>
      <c r="S6" s="109"/>
      <c r="T6" s="109"/>
      <c r="U6" s="109"/>
      <c r="V6" s="109"/>
      <c r="W6" s="109"/>
      <c r="X6" s="109"/>
      <c r="Y6" s="109"/>
      <c r="Z6" s="231"/>
      <c r="AA6" s="109"/>
      <c r="AB6" s="90" t="s">
        <v>3</v>
      </c>
      <c r="AC6" s="109"/>
      <c r="AD6" s="109"/>
    </row>
    <row r="7" spans="2:32" s="90" customFormat="1" ht="12.75" customHeight="1" x14ac:dyDescent="0.2">
      <c r="B7" s="90" t="s">
        <v>5</v>
      </c>
      <c r="C7" s="109">
        <f>+SUM(C8:C12)</f>
        <v>9108701</v>
      </c>
      <c r="D7" s="109"/>
      <c r="E7" s="109"/>
      <c r="F7" s="109"/>
      <c r="G7" s="109"/>
      <c r="H7" s="109"/>
      <c r="I7" s="109"/>
      <c r="J7" s="109"/>
      <c r="K7" s="109"/>
      <c r="L7" s="109"/>
      <c r="M7" s="109"/>
      <c r="N7" s="109"/>
      <c r="O7" s="109"/>
      <c r="P7" s="109"/>
      <c r="Q7" s="109"/>
      <c r="R7" s="109"/>
      <c r="S7" s="109"/>
      <c r="T7" s="109"/>
      <c r="U7" s="109"/>
      <c r="V7" s="109"/>
      <c r="W7" s="109"/>
      <c r="X7" s="109"/>
      <c r="Y7" s="109"/>
      <c r="Z7" s="231">
        <f>+SUM(Z8:Z12)</f>
        <v>9108988</v>
      </c>
      <c r="AA7" s="109"/>
      <c r="AB7" s="90" t="s">
        <v>5</v>
      </c>
      <c r="AC7" s="231">
        <f>+SUM(AC9:AC12)</f>
        <v>9108701</v>
      </c>
      <c r="AD7" s="231">
        <f>+SUM(AD9:AD12)</f>
        <v>0</v>
      </c>
      <c r="AF7" s="107"/>
    </row>
    <row r="8" spans="2:32" s="90" customFormat="1" ht="12.75" customHeight="1" x14ac:dyDescent="0.2">
      <c r="B8" s="89" t="s">
        <v>113</v>
      </c>
      <c r="C8" s="109">
        <v>0</v>
      </c>
      <c r="D8" s="109"/>
      <c r="E8" s="109"/>
      <c r="F8" s="109"/>
      <c r="G8" s="109"/>
      <c r="H8" s="109"/>
      <c r="I8" s="109"/>
      <c r="J8" s="109"/>
      <c r="K8" s="109"/>
      <c r="L8" s="109"/>
      <c r="M8" s="109"/>
      <c r="N8" s="109"/>
      <c r="O8" s="109"/>
      <c r="P8" s="109"/>
      <c r="Q8" s="109"/>
      <c r="R8" s="109"/>
      <c r="S8" s="109"/>
      <c r="T8" s="109"/>
      <c r="U8" s="109"/>
      <c r="V8" s="109"/>
      <c r="W8" s="109"/>
      <c r="X8" s="109">
        <v>287</v>
      </c>
      <c r="Y8" s="109"/>
      <c r="Z8" s="122">
        <f>+ROUND(SUM(C8:Y8),0)</f>
        <v>287</v>
      </c>
      <c r="AA8" s="109"/>
      <c r="AC8" s="231"/>
      <c r="AD8" s="231"/>
    </row>
    <row r="9" spans="2:32" s="90" customFormat="1" ht="12.75" customHeight="1" x14ac:dyDescent="0.2">
      <c r="B9" s="89" t="s">
        <v>103</v>
      </c>
      <c r="C9" s="110">
        <f>+'[1]Balance de Trabajo'!$J$8</f>
        <v>6324532</v>
      </c>
      <c r="D9" s="110"/>
      <c r="E9" s="110"/>
      <c r="F9" s="110"/>
      <c r="G9" s="110"/>
      <c r="H9" s="110"/>
      <c r="I9" s="110"/>
      <c r="J9" s="110"/>
      <c r="K9" s="110"/>
      <c r="L9" s="110"/>
      <c r="M9" s="110"/>
      <c r="N9" s="110"/>
      <c r="O9" s="110"/>
      <c r="P9" s="110"/>
      <c r="Q9" s="110"/>
      <c r="R9" s="110"/>
      <c r="S9" s="110">
        <f>-S10</f>
        <v>30705</v>
      </c>
      <c r="T9" s="110"/>
      <c r="U9" s="110"/>
      <c r="V9" s="110"/>
      <c r="W9" s="110"/>
      <c r="X9" s="110"/>
      <c r="Y9" s="110"/>
      <c r="Z9" s="122">
        <f>+ROUND(SUM(C9:Y9),0)</f>
        <v>6355237</v>
      </c>
      <c r="AA9" s="110"/>
      <c r="AB9" s="89" t="s">
        <v>103</v>
      </c>
      <c r="AC9" s="110">
        <f>+SUMIF($C$3:$Z$3,$AC$3,C9:Z9)</f>
        <v>6355237</v>
      </c>
      <c r="AD9" s="110">
        <f>+SUMIF($C$3:$Z$3,$AD$3,C9:Z9)</f>
        <v>0</v>
      </c>
      <c r="AF9" s="107"/>
    </row>
    <row r="10" spans="2:32" s="90" customFormat="1" ht="12.75" customHeight="1" x14ac:dyDescent="0.2">
      <c r="B10" s="89" t="s">
        <v>10</v>
      </c>
      <c r="C10" s="110">
        <f>+'[1]Balance de Trabajo'!$J$10</f>
        <v>2559098</v>
      </c>
      <c r="D10" s="110"/>
      <c r="E10" s="110"/>
      <c r="F10" s="110"/>
      <c r="G10" s="110"/>
      <c r="H10" s="110"/>
      <c r="I10" s="110"/>
      <c r="J10" s="110"/>
      <c r="K10" s="110"/>
      <c r="L10" s="110"/>
      <c r="M10" s="110"/>
      <c r="N10" s="110"/>
      <c r="O10" s="110"/>
      <c r="P10" s="110"/>
      <c r="Q10" s="110"/>
      <c r="R10" s="110"/>
      <c r="S10" s="110">
        <v>-30705</v>
      </c>
      <c r="T10" s="110"/>
      <c r="U10" s="110"/>
      <c r="V10" s="110"/>
      <c r="W10" s="110"/>
      <c r="X10" s="110"/>
      <c r="Y10" s="110"/>
      <c r="Z10" s="122">
        <f>+ROUND(SUM(C10:Y10),0)</f>
        <v>2528393</v>
      </c>
      <c r="AA10" s="110"/>
      <c r="AB10" s="89" t="s">
        <v>10</v>
      </c>
      <c r="AC10" s="110">
        <f>+SUMIF($C$3:$Z$3,$AC$3,C10:Z10)</f>
        <v>2528393</v>
      </c>
      <c r="AD10" s="110">
        <f>+SUMIF($C$3:$Z$3,$AD$3,C10:Z10)</f>
        <v>0</v>
      </c>
      <c r="AF10" s="107"/>
    </row>
    <row r="11" spans="2:32" s="90" customFormat="1" ht="12.75" customHeight="1" x14ac:dyDescent="0.2">
      <c r="B11" s="89" t="s">
        <v>12</v>
      </c>
      <c r="C11" s="110">
        <f>+'[1]Balance de Trabajo'!$J$12</f>
        <v>225071</v>
      </c>
      <c r="D11" s="110"/>
      <c r="E11" s="110"/>
      <c r="F11" s="110"/>
      <c r="G11" s="110"/>
      <c r="H11" s="110"/>
      <c r="I11" s="110"/>
      <c r="J11" s="110"/>
      <c r="K11" s="110"/>
      <c r="L11" s="110"/>
      <c r="M11" s="110"/>
      <c r="N11" s="110"/>
      <c r="O11" s="110"/>
      <c r="P11" s="110"/>
      <c r="Q11" s="110"/>
      <c r="R11" s="110"/>
      <c r="S11" s="110"/>
      <c r="T11" s="110"/>
      <c r="U11" s="110"/>
      <c r="V11" s="110"/>
      <c r="W11" s="110"/>
      <c r="X11" s="110"/>
      <c r="Y11" s="110"/>
      <c r="Z11" s="122">
        <f>+ROUND(SUM(C11:Y11),0)</f>
        <v>225071</v>
      </c>
      <c r="AA11" s="110"/>
      <c r="AB11" s="89" t="s">
        <v>12</v>
      </c>
      <c r="AC11" s="110">
        <f>+SUMIF($C$3:$Z$3,$AC$3,C11:Z11)</f>
        <v>225071</v>
      </c>
      <c r="AD11" s="110">
        <f>+SUMIF($C$3:$Z$3,$AD$3,C11:Z11)</f>
        <v>0</v>
      </c>
      <c r="AF11" s="107"/>
    </row>
    <row r="12" spans="2:32" s="90" customFormat="1" ht="12.75" customHeight="1" x14ac:dyDescent="0.2">
      <c r="B12" s="89" t="s">
        <v>14</v>
      </c>
      <c r="C12" s="110">
        <f>+'[1]Balance de Trabajo'!$J$13</f>
        <v>0</v>
      </c>
      <c r="D12" s="110"/>
      <c r="E12" s="110"/>
      <c r="F12" s="110"/>
      <c r="G12" s="110"/>
      <c r="H12" s="110"/>
      <c r="I12" s="110"/>
      <c r="J12" s="110"/>
      <c r="K12" s="110"/>
      <c r="L12" s="110"/>
      <c r="M12" s="110"/>
      <c r="N12" s="110"/>
      <c r="O12" s="110"/>
      <c r="P12" s="110"/>
      <c r="Q12" s="110"/>
      <c r="R12" s="110"/>
      <c r="S12" s="110"/>
      <c r="T12" s="110"/>
      <c r="U12" s="110"/>
      <c r="V12" s="110"/>
      <c r="W12" s="110"/>
      <c r="X12" s="110"/>
      <c r="Y12" s="110"/>
      <c r="Z12" s="122">
        <f>+ROUND(SUM(C12:Y12),0)</f>
        <v>0</v>
      </c>
      <c r="AA12" s="110"/>
      <c r="AB12" s="89" t="s">
        <v>14</v>
      </c>
      <c r="AC12" s="110">
        <f>+SUMIF($C$3:$Z$3,$AC$3,C12:Z12)</f>
        <v>0</v>
      </c>
      <c r="AD12" s="110">
        <f>+SUMIF($C$3:$Z$3,$AD$3,C12:Z12)</f>
        <v>0</v>
      </c>
      <c r="AF12" s="107"/>
    </row>
    <row r="13" spans="2:32" s="90" customFormat="1" ht="12.75" customHeight="1" x14ac:dyDescent="0.2">
      <c r="B13" s="90" t="s">
        <v>16</v>
      </c>
      <c r="C13" s="111">
        <f>+SUM(C14:C15)</f>
        <v>938086</v>
      </c>
      <c r="D13" s="250"/>
      <c r="E13" s="250"/>
      <c r="F13" s="250"/>
      <c r="G13" s="250"/>
      <c r="H13" s="250"/>
      <c r="I13" s="250"/>
      <c r="J13" s="250"/>
      <c r="K13" s="250"/>
      <c r="L13" s="250"/>
      <c r="M13" s="250"/>
      <c r="N13" s="250"/>
      <c r="O13" s="250"/>
      <c r="P13" s="250"/>
      <c r="Q13" s="250"/>
      <c r="R13" s="250"/>
      <c r="S13" s="250"/>
      <c r="T13" s="250"/>
      <c r="U13" s="250"/>
      <c r="V13" s="250"/>
      <c r="W13" s="250"/>
      <c r="X13" s="250"/>
      <c r="Y13" s="250"/>
      <c r="Z13" s="231">
        <f>+Z15+Z14</f>
        <v>938086</v>
      </c>
      <c r="AA13" s="250"/>
      <c r="AB13" s="90" t="s">
        <v>16</v>
      </c>
      <c r="AC13" s="231">
        <f>+AC15+AC14</f>
        <v>938086</v>
      </c>
      <c r="AD13" s="231">
        <f>+AD15</f>
        <v>0</v>
      </c>
    </row>
    <row r="14" spans="2:32" s="90" customFormat="1" ht="12.75" customHeight="1" x14ac:dyDescent="0.2">
      <c r="B14" s="89" t="s">
        <v>114</v>
      </c>
      <c r="C14" s="112">
        <f>+'[1]Balance de Trabajo'!$J$15</f>
        <v>1452</v>
      </c>
      <c r="D14" s="250"/>
      <c r="E14" s="250"/>
      <c r="F14" s="250"/>
      <c r="G14" s="250"/>
      <c r="H14" s="250"/>
      <c r="I14" s="250"/>
      <c r="J14" s="250"/>
      <c r="K14" s="250"/>
      <c r="L14" s="250"/>
      <c r="M14" s="250"/>
      <c r="N14" s="250"/>
      <c r="O14" s="250"/>
      <c r="P14" s="250"/>
      <c r="Q14" s="250"/>
      <c r="R14" s="250"/>
      <c r="S14" s="250"/>
      <c r="T14" s="250"/>
      <c r="U14" s="250"/>
      <c r="V14" s="250"/>
      <c r="W14" s="250"/>
      <c r="X14" s="250"/>
      <c r="Y14" s="250"/>
      <c r="Z14" s="122">
        <f>+ROUND(SUM(C14:Y14),0)</f>
        <v>1452</v>
      </c>
      <c r="AA14" s="250"/>
      <c r="AC14" s="110">
        <f>+SUMIF($C$3:$Z$3,$AC$3,C14:Z14)</f>
        <v>1452</v>
      </c>
      <c r="AD14" s="110">
        <f>+SUMIF($C$3:$Z$3,$AC$3,D14:AA14)</f>
        <v>0</v>
      </c>
    </row>
    <row r="15" spans="2:32" s="90" customFormat="1" ht="12.75" customHeight="1" x14ac:dyDescent="0.2">
      <c r="B15" s="89" t="s">
        <v>19</v>
      </c>
      <c r="C15" s="112">
        <f>+'[1]Balance de Trabajo'!$J$16</f>
        <v>936634</v>
      </c>
      <c r="D15" s="251"/>
      <c r="E15" s="251"/>
      <c r="F15" s="251"/>
      <c r="G15" s="251"/>
      <c r="H15" s="251"/>
      <c r="I15" s="251"/>
      <c r="J15" s="251"/>
      <c r="K15" s="251"/>
      <c r="L15" s="251"/>
      <c r="M15" s="251"/>
      <c r="N15" s="251"/>
      <c r="O15" s="251"/>
      <c r="P15" s="251"/>
      <c r="Q15" s="251"/>
      <c r="R15" s="251"/>
      <c r="S15" s="251"/>
      <c r="T15" s="251"/>
      <c r="U15" s="251"/>
      <c r="V15" s="251"/>
      <c r="W15" s="251"/>
      <c r="X15" s="251"/>
      <c r="Y15" s="251"/>
      <c r="Z15" s="122">
        <f>+ROUND(SUM(C15:Y15),0)</f>
        <v>936634</v>
      </c>
      <c r="AA15" s="251"/>
      <c r="AB15" s="89" t="s">
        <v>19</v>
      </c>
      <c r="AC15" s="110">
        <f>+SUMIF($C$3:$Z$3,$AC$3,C15:Z15)</f>
        <v>936634</v>
      </c>
      <c r="AD15" s="110">
        <f>+SUMIF($C$3:$Z$3,$AC$3,D15:AA15)</f>
        <v>0</v>
      </c>
      <c r="AF15" s="107"/>
    </row>
    <row r="16" spans="2:32" s="90" customFormat="1" ht="12.75" customHeight="1" x14ac:dyDescent="0.2">
      <c r="B16" s="90" t="s">
        <v>21</v>
      </c>
      <c r="C16" s="111">
        <f>+C17</f>
        <v>3297</v>
      </c>
      <c r="D16" s="250"/>
      <c r="E16" s="250"/>
      <c r="F16" s="250"/>
      <c r="G16" s="250"/>
      <c r="H16" s="250"/>
      <c r="I16" s="250"/>
      <c r="J16" s="250"/>
      <c r="K16" s="250"/>
      <c r="L16" s="250"/>
      <c r="M16" s="250"/>
      <c r="N16" s="250"/>
      <c r="O16" s="250"/>
      <c r="P16" s="250"/>
      <c r="Q16" s="250"/>
      <c r="R16" s="250"/>
      <c r="S16" s="250"/>
      <c r="T16" s="250"/>
      <c r="U16" s="250"/>
      <c r="V16" s="250"/>
      <c r="W16" s="250"/>
      <c r="X16" s="250"/>
      <c r="Y16" s="250"/>
      <c r="Z16" s="231">
        <f>+Z17</f>
        <v>0</v>
      </c>
      <c r="AA16" s="250"/>
      <c r="AB16" s="90" t="s">
        <v>21</v>
      </c>
      <c r="AC16" s="231">
        <f>+AC17</f>
        <v>3297</v>
      </c>
      <c r="AD16" s="231">
        <f>+AD17</f>
        <v>0</v>
      </c>
    </row>
    <row r="17" spans="2:32" s="90" customFormat="1" ht="12.75" customHeight="1" x14ac:dyDescent="0.2">
      <c r="B17" s="89" t="s">
        <v>23</v>
      </c>
      <c r="C17" s="112">
        <f>+'[1]Balance de Trabajo'!$J$22</f>
        <v>3297</v>
      </c>
      <c r="D17" s="251"/>
      <c r="E17" s="251"/>
      <c r="F17" s="251"/>
      <c r="G17" s="251"/>
      <c r="H17" s="251"/>
      <c r="I17" s="251"/>
      <c r="J17" s="251"/>
      <c r="K17" s="251"/>
      <c r="L17" s="251"/>
      <c r="M17" s="251"/>
      <c r="N17" s="251"/>
      <c r="O17" s="251"/>
      <c r="P17" s="251"/>
      <c r="Q17" s="251"/>
      <c r="R17" s="251"/>
      <c r="S17" s="251"/>
      <c r="T17" s="251"/>
      <c r="U17" s="251"/>
      <c r="V17" s="251"/>
      <c r="W17" s="251"/>
      <c r="X17" s="251">
        <v>-3297</v>
      </c>
      <c r="Y17" s="251"/>
      <c r="Z17" s="122">
        <f>+SUM(C17:Y17)</f>
        <v>0</v>
      </c>
      <c r="AA17" s="251"/>
      <c r="AB17" s="89" t="s">
        <v>23</v>
      </c>
      <c r="AC17" s="110">
        <f>+SUMIF($C$3:$Z$3,$AC$3,C17:Z17)</f>
        <v>3297</v>
      </c>
      <c r="AD17" s="110">
        <f>+SUMIF($C$3:$Z$3,$AD$3,C17:Z17)</f>
        <v>0</v>
      </c>
      <c r="AF17" s="107"/>
    </row>
    <row r="18" spans="2:32" s="90" customFormat="1" ht="12.75" customHeight="1" x14ac:dyDescent="0.2">
      <c r="B18" s="90" t="s">
        <v>25</v>
      </c>
      <c r="C18" s="111">
        <f>+SUM(C19:C20)</f>
        <v>100794</v>
      </c>
      <c r="D18" s="250"/>
      <c r="E18" s="250"/>
      <c r="F18" s="250"/>
      <c r="G18" s="250"/>
      <c r="H18" s="250"/>
      <c r="I18" s="250"/>
      <c r="J18" s="250"/>
      <c r="K18" s="250"/>
      <c r="L18" s="250"/>
      <c r="M18" s="250"/>
      <c r="N18" s="250"/>
      <c r="O18" s="250"/>
      <c r="P18" s="250"/>
      <c r="Q18" s="250"/>
      <c r="R18" s="250"/>
      <c r="S18" s="250"/>
      <c r="T18" s="250"/>
      <c r="U18" s="250"/>
      <c r="V18" s="250"/>
      <c r="W18" s="250"/>
      <c r="X18" s="250"/>
      <c r="Y18" s="250"/>
      <c r="Z18" s="231">
        <f>+Z20+Z19</f>
        <v>378484</v>
      </c>
      <c r="AA18" s="250"/>
      <c r="AB18" s="90" t="s">
        <v>25</v>
      </c>
      <c r="AC18" s="231">
        <f>+AC20+AC19</f>
        <v>378484</v>
      </c>
      <c r="AD18" s="231">
        <f>+AD20+AD19</f>
        <v>0</v>
      </c>
    </row>
    <row r="19" spans="2:32" s="90" customFormat="1" ht="12.75" customHeight="1" x14ac:dyDescent="0.2">
      <c r="B19" s="89" t="s">
        <v>23</v>
      </c>
      <c r="C19" s="112">
        <f>+'[1]Balance de Trabajo'!$J$28</f>
        <v>62840</v>
      </c>
      <c r="D19" s="250"/>
      <c r="E19" s="250"/>
      <c r="F19" s="250">
        <v>-62319</v>
      </c>
      <c r="G19" s="250"/>
      <c r="H19" s="250"/>
      <c r="I19" s="250"/>
      <c r="J19" s="250"/>
      <c r="K19" s="250"/>
      <c r="L19" s="250"/>
      <c r="M19" s="250"/>
      <c r="N19" s="250"/>
      <c r="O19" s="250"/>
      <c r="P19" s="250"/>
      <c r="Q19" s="250"/>
      <c r="R19" s="250"/>
      <c r="S19" s="250"/>
      <c r="T19" s="250"/>
      <c r="U19" s="250"/>
      <c r="V19" s="250"/>
      <c r="W19" s="250"/>
      <c r="X19" s="250"/>
      <c r="Y19" s="250"/>
      <c r="Z19" s="122">
        <f>+ROUND(SUM(C19:Y19),0)</f>
        <v>521</v>
      </c>
      <c r="AA19" s="250"/>
      <c r="AB19" s="89" t="s">
        <v>23</v>
      </c>
      <c r="AC19" s="110">
        <f>+SUMIF($C$3:$Z$3,$AC$3,C19:Z19)</f>
        <v>521</v>
      </c>
      <c r="AD19" s="250">
        <f>+SUMIF($C$3:$Z$3,$AD$3,C19:Z19)</f>
        <v>0</v>
      </c>
      <c r="AF19" s="107"/>
    </row>
    <row r="20" spans="2:32" s="90" customFormat="1" ht="12.75" customHeight="1" x14ac:dyDescent="0.2">
      <c r="B20" s="89" t="s">
        <v>100</v>
      </c>
      <c r="C20" s="112">
        <f>+'[1]Balance de Trabajo'!$J$32</f>
        <v>37954</v>
      </c>
      <c r="D20" s="251"/>
      <c r="E20" s="251"/>
      <c r="F20" s="251">
        <f>-F19</f>
        <v>62319</v>
      </c>
      <c r="G20" s="251">
        <v>-30153</v>
      </c>
      <c r="H20" s="251"/>
      <c r="I20" s="251">
        <v>307843</v>
      </c>
      <c r="J20" s="251"/>
      <c r="K20" s="251"/>
      <c r="L20" s="251"/>
      <c r="M20" s="251"/>
      <c r="N20" s="251"/>
      <c r="O20" s="251"/>
      <c r="P20" s="251"/>
      <c r="Q20" s="251"/>
      <c r="R20" s="251"/>
      <c r="S20" s="251"/>
      <c r="T20" s="251"/>
      <c r="U20" s="251"/>
      <c r="V20" s="251"/>
      <c r="W20" s="251"/>
      <c r="X20" s="251"/>
      <c r="Y20" s="251"/>
      <c r="Z20" s="122">
        <f>+ROUND(SUM(C20:Y20),0)</f>
        <v>377963</v>
      </c>
      <c r="AA20" s="251"/>
      <c r="AB20" s="89" t="s">
        <v>100</v>
      </c>
      <c r="AC20" s="110">
        <f>+SUMIF($C$3:$Z$3,$AC$3,C20:Z20)</f>
        <v>377963</v>
      </c>
      <c r="AD20" s="251">
        <f>+SUMIF($C$3:$Z$3,$AD$3,C20:Z20)</f>
        <v>0</v>
      </c>
      <c r="AF20" s="107"/>
    </row>
    <row r="21" spans="2:32" s="90" customFormat="1" ht="12.75" customHeight="1" x14ac:dyDescent="0.2">
      <c r="B21" s="90" t="s">
        <v>28</v>
      </c>
      <c r="C21" s="113">
        <f>+'[1]Balance de Trabajo'!$J$34</f>
        <v>3230687</v>
      </c>
      <c r="D21" s="109">
        <f>+[2]BALANCE!$D$10</f>
        <v>339</v>
      </c>
      <c r="E21" s="109"/>
      <c r="F21" s="109"/>
      <c r="G21" s="109"/>
      <c r="H21" s="109"/>
      <c r="I21" s="109"/>
      <c r="J21" s="109"/>
      <c r="K21" s="109"/>
      <c r="L21" s="109"/>
      <c r="M21" s="109"/>
      <c r="N21" s="109"/>
      <c r="O21" s="109"/>
      <c r="P21" s="109"/>
      <c r="Q21" s="109"/>
      <c r="R21" s="109"/>
      <c r="S21" s="109"/>
      <c r="T21" s="109"/>
      <c r="U21" s="109"/>
      <c r="V21" s="109"/>
      <c r="W21" s="109"/>
      <c r="X21" s="109"/>
      <c r="Y21" s="109"/>
      <c r="Z21" s="231">
        <f>+ROUND(SUM(C21:Y21),0)</f>
        <v>3231026</v>
      </c>
      <c r="AA21" s="109"/>
      <c r="AB21" s="90" t="s">
        <v>28</v>
      </c>
      <c r="AC21" s="109">
        <f>+SUMIF($C$3:$Z$3,$AC$3,C21:Z21)</f>
        <v>3230687</v>
      </c>
      <c r="AD21" s="109">
        <f>+SUMIF($C$3:$Z$3,$AD$3,C21:Z21)</f>
        <v>339</v>
      </c>
      <c r="AF21" s="107"/>
    </row>
    <row r="22" spans="2:32" x14ac:dyDescent="0.2">
      <c r="B22" s="118" t="s">
        <v>30</v>
      </c>
      <c r="C22" s="119">
        <f>+C21+C18+C16+C13+C7</f>
        <v>13381565</v>
      </c>
      <c r="D22" s="119">
        <f t="shared" ref="D22:W22" si="1">+SUM(D7:D21)</f>
        <v>339</v>
      </c>
      <c r="E22" s="119">
        <f t="shared" si="1"/>
        <v>0</v>
      </c>
      <c r="F22" s="119"/>
      <c r="G22" s="119"/>
      <c r="H22" s="119"/>
      <c r="I22" s="119"/>
      <c r="J22" s="119"/>
      <c r="K22" s="119"/>
      <c r="L22" s="119">
        <f t="shared" si="1"/>
        <v>0</v>
      </c>
      <c r="M22" s="119"/>
      <c r="N22" s="119"/>
      <c r="O22" s="119"/>
      <c r="P22" s="119"/>
      <c r="Q22" s="119"/>
      <c r="R22" s="119"/>
      <c r="S22" s="119"/>
      <c r="T22" s="119"/>
      <c r="U22" s="119"/>
      <c r="V22" s="119"/>
      <c r="W22" s="119">
        <f t="shared" si="1"/>
        <v>0</v>
      </c>
      <c r="X22" s="119">
        <f>+SUM(X7:X21)</f>
        <v>-3010</v>
      </c>
      <c r="Y22" s="119">
        <f t="shared" ref="Y22" si="2">+SUM(Y7:Y21)</f>
        <v>0</v>
      </c>
      <c r="Z22" s="235">
        <f>+Z21+Z18+Z16+Z13+Z7</f>
        <v>13656584</v>
      </c>
      <c r="AA22" s="109"/>
      <c r="AB22" s="118" t="s">
        <v>30</v>
      </c>
      <c r="AC22" s="235">
        <f>+AC21+AC18+AC16+AC13+AC7</f>
        <v>13659255</v>
      </c>
      <c r="AD22" s="235">
        <f>+AD21+AD18+AD16+AD13+AD7</f>
        <v>339</v>
      </c>
    </row>
    <row r="23" spans="2:32" ht="12.75" customHeight="1" x14ac:dyDescent="0.2">
      <c r="B23" s="90" t="s">
        <v>34</v>
      </c>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231"/>
      <c r="AA23" s="109"/>
      <c r="AB23" s="90" t="s">
        <v>34</v>
      </c>
      <c r="AC23" s="109"/>
      <c r="AD23" s="109"/>
    </row>
    <row r="24" spans="2:32" ht="12.75" customHeight="1" x14ac:dyDescent="0.2">
      <c r="B24" s="90" t="s">
        <v>36</v>
      </c>
      <c r="C24" s="109">
        <f>+SUM(C25:C26)</f>
        <v>260908</v>
      </c>
      <c r="D24" s="109"/>
      <c r="E24" s="109"/>
      <c r="F24" s="109"/>
      <c r="G24" s="109"/>
      <c r="H24" s="109"/>
      <c r="I24" s="109"/>
      <c r="J24" s="109"/>
      <c r="K24" s="109"/>
      <c r="L24" s="109"/>
      <c r="M24" s="109"/>
      <c r="N24" s="109"/>
      <c r="O24" s="109"/>
      <c r="P24" s="109"/>
      <c r="Q24" s="109"/>
      <c r="R24" s="109"/>
      <c r="S24" s="109"/>
      <c r="T24" s="109"/>
      <c r="U24" s="109"/>
      <c r="V24" s="109"/>
      <c r="W24" s="109"/>
      <c r="X24" s="109"/>
      <c r="Y24" s="109"/>
      <c r="Z24" s="231">
        <f>+SUM(Z25:Z26)</f>
        <v>260908</v>
      </c>
      <c r="AA24" s="109"/>
      <c r="AB24" s="90" t="s">
        <v>36</v>
      </c>
      <c r="AC24" s="231">
        <f>+SUM(AC25:AC26)</f>
        <v>260908</v>
      </c>
      <c r="AD24" s="231">
        <f>+SUM(AD25:AD26)</f>
        <v>0</v>
      </c>
    </row>
    <row r="25" spans="2:32" ht="12.75" customHeight="1" x14ac:dyDescent="0.2">
      <c r="B25" s="89" t="s">
        <v>38</v>
      </c>
      <c r="C25" s="110">
        <f>+'[1]Balance de Trabajo'!$J$41</f>
        <v>256094</v>
      </c>
      <c r="D25" s="110"/>
      <c r="E25" s="110"/>
      <c r="F25" s="110"/>
      <c r="G25" s="110"/>
      <c r="H25" s="110"/>
      <c r="I25" s="110"/>
      <c r="J25" s="110"/>
      <c r="K25" s="110"/>
      <c r="L25" s="110"/>
      <c r="M25" s="110"/>
      <c r="N25" s="110"/>
      <c r="O25" s="110"/>
      <c r="P25" s="110"/>
      <c r="Q25" s="110"/>
      <c r="R25" s="110"/>
      <c r="S25" s="110"/>
      <c r="T25" s="110"/>
      <c r="U25" s="110"/>
      <c r="V25" s="110"/>
      <c r="W25" s="110"/>
      <c r="X25" s="110"/>
      <c r="Y25" s="110"/>
      <c r="Z25" s="122">
        <f>+ROUND(SUM(C25:Y25),0)</f>
        <v>256094</v>
      </c>
      <c r="AA25" s="110"/>
      <c r="AB25" s="89" t="s">
        <v>38</v>
      </c>
      <c r="AC25" s="110">
        <f>+SUMIF($C$3:$Z$3,$AC$3,C25:Z25)</f>
        <v>256094</v>
      </c>
      <c r="AD25" s="251">
        <f>+SUMIF($C$3:$Z$3,$AD$3,C25:Z25)</f>
        <v>0</v>
      </c>
      <c r="AF25" s="107"/>
    </row>
    <row r="26" spans="2:32" ht="12.75" customHeight="1" x14ac:dyDescent="0.2">
      <c r="B26" s="89" t="s">
        <v>40</v>
      </c>
      <c r="C26" s="110">
        <f>+'[1]Balance de Trabajo'!$J$46</f>
        <v>4814</v>
      </c>
      <c r="D26" s="110"/>
      <c r="E26" s="110"/>
      <c r="F26" s="110"/>
      <c r="G26" s="110"/>
      <c r="H26" s="110"/>
      <c r="I26" s="110"/>
      <c r="J26" s="110"/>
      <c r="K26" s="110"/>
      <c r="L26" s="110"/>
      <c r="M26" s="110"/>
      <c r="N26" s="110"/>
      <c r="O26" s="110"/>
      <c r="P26" s="110"/>
      <c r="Q26" s="110"/>
      <c r="R26" s="110"/>
      <c r="S26" s="110"/>
      <c r="T26" s="110"/>
      <c r="U26" s="110"/>
      <c r="V26" s="110"/>
      <c r="W26" s="110"/>
      <c r="X26" s="110"/>
      <c r="Y26" s="110"/>
      <c r="Z26" s="122">
        <f>+ROUND(SUM(C26:Y26),0)</f>
        <v>4814</v>
      </c>
      <c r="AA26" s="110"/>
      <c r="AB26" s="89" t="s">
        <v>40</v>
      </c>
      <c r="AC26" s="110">
        <f>+SUMIF($C$3:$Z$3,$AC$3,C26:Z26)</f>
        <v>4814</v>
      </c>
      <c r="AD26" s="251">
        <f>+SUMIF($C$3:$Z$3,$AD$3,C26:Z26)</f>
        <v>0</v>
      </c>
      <c r="AF26" s="107"/>
    </row>
    <row r="27" spans="2:32" ht="12.75" customHeight="1" x14ac:dyDescent="0.2">
      <c r="B27" s="90" t="s">
        <v>41</v>
      </c>
      <c r="C27" s="109">
        <f>+SUM(C28:C33)</f>
        <v>1914748</v>
      </c>
      <c r="D27" s="109"/>
      <c r="E27" s="109"/>
      <c r="F27" s="109"/>
      <c r="G27" s="109"/>
      <c r="H27" s="109"/>
      <c r="I27" s="109"/>
      <c r="J27" s="109"/>
      <c r="K27" s="109"/>
      <c r="L27" s="109"/>
      <c r="M27" s="109"/>
      <c r="N27" s="109"/>
      <c r="O27" s="109"/>
      <c r="P27" s="109"/>
      <c r="Q27" s="109"/>
      <c r="R27" s="109"/>
      <c r="S27" s="109"/>
      <c r="T27" s="109"/>
      <c r="U27" s="109"/>
      <c r="V27" s="109"/>
      <c r="W27" s="109"/>
      <c r="X27" s="109"/>
      <c r="Y27" s="109"/>
      <c r="Z27" s="231">
        <f>+SUM(Z28:Z33)</f>
        <v>1460709</v>
      </c>
      <c r="AA27" s="109"/>
      <c r="AB27" s="90" t="s">
        <v>41</v>
      </c>
      <c r="AC27" s="231">
        <f>+SUM(AC28:AC33)</f>
        <v>1551190</v>
      </c>
      <c r="AD27" s="231">
        <f>+SUM(AD28:AD33)</f>
        <v>571530</v>
      </c>
    </row>
    <row r="28" spans="2:32" ht="12.75" customHeight="1" x14ac:dyDescent="0.2">
      <c r="B28" s="89" t="s">
        <v>43</v>
      </c>
      <c r="C28" s="110">
        <f>+'[1]Balance de Trabajo'!$J$48</f>
        <v>1003272</v>
      </c>
      <c r="D28" s="110">
        <f>+[2]BALANCE!$D$19</f>
        <v>561033</v>
      </c>
      <c r="E28" s="110"/>
      <c r="F28" s="110"/>
      <c r="G28" s="110"/>
      <c r="H28" s="110"/>
      <c r="I28" s="110"/>
      <c r="J28" s="110"/>
      <c r="K28" s="110"/>
      <c r="L28" s="110"/>
      <c r="M28" s="110"/>
      <c r="N28" s="110"/>
      <c r="O28" s="110"/>
      <c r="P28" s="110"/>
      <c r="Q28" s="110"/>
      <c r="R28" s="110"/>
      <c r="S28" s="110"/>
      <c r="T28" s="110"/>
      <c r="U28" s="110">
        <f>+U68</f>
        <v>7135</v>
      </c>
      <c r="V28" s="110"/>
      <c r="W28" s="110"/>
      <c r="X28" s="110"/>
      <c r="Y28" s="109">
        <f>-537821-124190</f>
        <v>-662011</v>
      </c>
      <c r="Z28" s="122">
        <f t="shared" ref="Z28:Z33" si="3">+ROUND(SUM(C28:Y28),0)</f>
        <v>909429</v>
      </c>
      <c r="AA28" s="110"/>
      <c r="AB28" s="89" t="s">
        <v>43</v>
      </c>
      <c r="AC28" s="110">
        <f t="shared" ref="AC28:AC33" si="4">+SUMIF($C$3:$Z$3,$AC$3,C28:Z28)</f>
        <v>1010407</v>
      </c>
      <c r="AD28" s="251">
        <f t="shared" ref="AD28:AD33" si="5">+SUMIF($C$3:$Z$3,$AD$3,C28:Z28)</f>
        <v>561033</v>
      </c>
      <c r="AF28" s="107"/>
    </row>
    <row r="29" spans="2:32" ht="12.75" customHeight="1" x14ac:dyDescent="0.2">
      <c r="B29" s="89" t="s">
        <v>45</v>
      </c>
      <c r="C29" s="110">
        <f>+'[1]Balance de Trabajo'!$J$49</f>
        <v>0</v>
      </c>
      <c r="D29" s="110"/>
      <c r="E29" s="110"/>
      <c r="F29" s="110"/>
      <c r="G29" s="110"/>
      <c r="H29" s="110"/>
      <c r="I29" s="110"/>
      <c r="J29" s="110"/>
      <c r="K29" s="110"/>
      <c r="L29" s="110"/>
      <c r="M29" s="110"/>
      <c r="N29" s="110"/>
      <c r="O29" s="110"/>
      <c r="P29" s="110"/>
      <c r="Q29" s="110"/>
      <c r="R29" s="110"/>
      <c r="S29" s="110"/>
      <c r="T29" s="110"/>
      <c r="U29" s="110"/>
      <c r="V29" s="110"/>
      <c r="W29" s="110"/>
      <c r="X29" s="110"/>
      <c r="Y29" s="110">
        <f>-C29</f>
        <v>0</v>
      </c>
      <c r="Z29" s="122">
        <f t="shared" si="3"/>
        <v>0</v>
      </c>
      <c r="AA29" s="110"/>
      <c r="AB29" s="89" t="s">
        <v>45</v>
      </c>
      <c r="AC29" s="110">
        <f>+SUMIF($C$3:$Z$3,$AC$3,C29:Z29)</f>
        <v>0</v>
      </c>
      <c r="AD29" s="251">
        <f t="shared" si="5"/>
        <v>0</v>
      </c>
      <c r="AF29" s="107"/>
    </row>
    <row r="30" spans="2:32" ht="12.75" customHeight="1" x14ac:dyDescent="0.2">
      <c r="B30" s="89" t="s">
        <v>47</v>
      </c>
      <c r="C30" s="110">
        <f>+'[1]Balance de Trabajo'!$J$50</f>
        <v>0</v>
      </c>
      <c r="D30" s="110"/>
      <c r="E30" s="110"/>
      <c r="F30" s="110"/>
      <c r="G30" s="110"/>
      <c r="H30" s="110"/>
      <c r="I30" s="110"/>
      <c r="J30" s="110"/>
      <c r="K30" s="110"/>
      <c r="L30" s="110"/>
      <c r="M30" s="110"/>
      <c r="N30" s="110"/>
      <c r="O30" s="110"/>
      <c r="P30" s="110"/>
      <c r="Q30" s="110"/>
      <c r="R30" s="110"/>
      <c r="S30" s="110"/>
      <c r="T30" s="110"/>
      <c r="U30" s="110"/>
      <c r="V30" s="110"/>
      <c r="W30" s="110"/>
      <c r="X30" s="110"/>
      <c r="Y30" s="110"/>
      <c r="Z30" s="122">
        <f t="shared" si="3"/>
        <v>0</v>
      </c>
      <c r="AA30" s="110"/>
      <c r="AB30" s="89" t="s">
        <v>47</v>
      </c>
      <c r="AC30" s="110">
        <f>+SUMIF($C$3:$Z$3,$AC$3,C30:Z30)</f>
        <v>0</v>
      </c>
      <c r="AD30" s="251">
        <f t="shared" si="5"/>
        <v>0</v>
      </c>
      <c r="AF30" s="107"/>
    </row>
    <row r="31" spans="2:32" ht="12.75" customHeight="1" x14ac:dyDescent="0.2">
      <c r="B31" s="89" t="s">
        <v>48</v>
      </c>
      <c r="C31" s="110">
        <f>+'[1]Balance de Trabajo'!$J$51</f>
        <v>1277</v>
      </c>
      <c r="D31" s="110"/>
      <c r="E31" s="110"/>
      <c r="F31" s="110"/>
      <c r="G31" s="110"/>
      <c r="H31" s="110"/>
      <c r="I31" s="110"/>
      <c r="J31" s="110"/>
      <c r="K31" s="110"/>
      <c r="L31" s="110"/>
      <c r="M31" s="110"/>
      <c r="N31" s="110"/>
      <c r="O31" s="110"/>
      <c r="P31" s="110"/>
      <c r="Q31" s="110"/>
      <c r="R31" s="110"/>
      <c r="S31" s="110"/>
      <c r="T31" s="110"/>
      <c r="U31" s="110"/>
      <c r="V31" s="110"/>
      <c r="W31" s="110"/>
      <c r="X31" s="110"/>
      <c r="Y31" s="110"/>
      <c r="Z31" s="122">
        <f t="shared" si="3"/>
        <v>1277</v>
      </c>
      <c r="AA31" s="110"/>
      <c r="AB31" s="89" t="s">
        <v>48</v>
      </c>
      <c r="AC31" s="110">
        <f>+SUMIF($C$3:$Z$3,$AC$3,C31:Z31)</f>
        <v>1277</v>
      </c>
      <c r="AD31" s="251">
        <f t="shared" si="5"/>
        <v>0</v>
      </c>
      <c r="AF31" s="107"/>
    </row>
    <row r="32" spans="2:32" ht="12.75" customHeight="1" x14ac:dyDescent="0.2">
      <c r="B32" s="89" t="s">
        <v>49</v>
      </c>
      <c r="C32" s="110">
        <f>+'[1]Balance de Trabajo'!$J$52</f>
        <v>849626</v>
      </c>
      <c r="D32" s="110"/>
      <c r="E32" s="110"/>
      <c r="F32" s="110"/>
      <c r="G32" s="110"/>
      <c r="H32" s="110">
        <v>-417145</v>
      </c>
      <c r="I32" s="110"/>
      <c r="J32" s="110"/>
      <c r="K32" s="110"/>
      <c r="L32" s="110"/>
      <c r="M32" s="110"/>
      <c r="N32" s="110"/>
      <c r="O32" s="110"/>
      <c r="P32" s="110"/>
      <c r="Q32" s="110"/>
      <c r="R32" s="110"/>
      <c r="S32" s="110"/>
      <c r="T32" s="110"/>
      <c r="U32" s="110"/>
      <c r="V32" s="110"/>
      <c r="W32" s="110"/>
      <c r="X32" s="110"/>
      <c r="Y32" s="110"/>
      <c r="Z32" s="122">
        <f t="shared" si="3"/>
        <v>432481</v>
      </c>
      <c r="AA32" s="110"/>
      <c r="AB32" s="89" t="s">
        <v>49</v>
      </c>
      <c r="AC32" s="110">
        <f>+SUMIF($C$3:$Z$3,$AC$3,C32:Z32)</f>
        <v>432481</v>
      </c>
      <c r="AD32" s="251">
        <f t="shared" si="5"/>
        <v>0</v>
      </c>
      <c r="AF32" s="107"/>
    </row>
    <row r="33" spans="1:32" ht="12.75" customHeight="1" x14ac:dyDescent="0.2">
      <c r="B33" s="89" t="s">
        <v>51</v>
      </c>
      <c r="C33" s="110">
        <f>+'[1]Balance de Trabajo'!$J$53</f>
        <v>60573</v>
      </c>
      <c r="D33" s="110">
        <f>+[2]BALANCE!$D$20</f>
        <v>10497</v>
      </c>
      <c r="E33" s="110"/>
      <c r="F33" s="110"/>
      <c r="G33" s="110"/>
      <c r="H33" s="110">
        <f>-H32+H75</f>
        <v>490051</v>
      </c>
      <c r="I33" s="110">
        <v>-443599</v>
      </c>
      <c r="J33" s="110"/>
      <c r="K33" s="110"/>
      <c r="L33" s="110"/>
      <c r="M33" s="110"/>
      <c r="N33" s="110"/>
      <c r="O33" s="110"/>
      <c r="P33" s="110"/>
      <c r="Q33" s="110"/>
      <c r="R33" s="110"/>
      <c r="S33" s="110"/>
      <c r="T33" s="110"/>
      <c r="U33" s="110"/>
      <c r="V33" s="110"/>
      <c r="W33" s="110"/>
      <c r="X33" s="110"/>
      <c r="Y33" s="110"/>
      <c r="Z33" s="122">
        <f t="shared" si="3"/>
        <v>117522</v>
      </c>
      <c r="AA33" s="110"/>
      <c r="AB33" s="89" t="s">
        <v>51</v>
      </c>
      <c r="AC33" s="110">
        <f t="shared" si="4"/>
        <v>107025</v>
      </c>
      <c r="AD33" s="251">
        <f t="shared" si="5"/>
        <v>10497</v>
      </c>
      <c r="AF33" s="107"/>
    </row>
    <row r="34" spans="1:32" ht="12.75" customHeight="1" x14ac:dyDescent="0.2">
      <c r="B34" s="90" t="s">
        <v>53</v>
      </c>
      <c r="C34" s="109">
        <f>+SUM(C35:C36)</f>
        <v>1327816</v>
      </c>
      <c r="D34" s="109"/>
      <c r="E34" s="109"/>
      <c r="F34" s="109"/>
      <c r="G34" s="109"/>
      <c r="H34" s="109"/>
      <c r="I34" s="109"/>
      <c r="J34" s="109"/>
      <c r="K34" s="109"/>
      <c r="L34" s="109"/>
      <c r="M34" s="109"/>
      <c r="N34" s="109"/>
      <c r="O34" s="109"/>
      <c r="P34" s="109"/>
      <c r="Q34" s="109"/>
      <c r="R34" s="109"/>
      <c r="S34" s="109"/>
      <c r="T34" s="109"/>
      <c r="U34" s="109"/>
      <c r="V34" s="109"/>
      <c r="W34" s="109"/>
      <c r="X34" s="109"/>
      <c r="Y34" s="109"/>
      <c r="Z34" s="231">
        <f>+Z35+Z36</f>
        <v>1493716</v>
      </c>
      <c r="AA34" s="109"/>
      <c r="AB34" s="90" t="s">
        <v>53</v>
      </c>
      <c r="AC34" s="231">
        <f>+AC35+AC36</f>
        <v>1493725</v>
      </c>
      <c r="AD34" s="231">
        <f>+AD35+AD36</f>
        <v>0</v>
      </c>
    </row>
    <row r="35" spans="1:32" ht="12.75" customHeight="1" x14ac:dyDescent="0.2">
      <c r="B35" s="89" t="s">
        <v>100</v>
      </c>
      <c r="C35" s="110">
        <f>+'[1]Balance de Trabajo'!$J$63</f>
        <v>327300</v>
      </c>
      <c r="D35" s="109"/>
      <c r="E35" s="109"/>
      <c r="F35" s="109"/>
      <c r="G35" s="110">
        <f>-G20</f>
        <v>30153</v>
      </c>
      <c r="H35" s="109"/>
      <c r="I35" s="110">
        <v>135756</v>
      </c>
      <c r="J35" s="109"/>
      <c r="K35" s="109"/>
      <c r="L35" s="109"/>
      <c r="M35" s="109"/>
      <c r="N35" s="109"/>
      <c r="O35" s="109"/>
      <c r="P35" s="109"/>
      <c r="Q35" s="109"/>
      <c r="R35" s="109"/>
      <c r="S35" s="109"/>
      <c r="T35" s="109"/>
      <c r="U35" s="109"/>
      <c r="V35" s="109"/>
      <c r="W35" s="109"/>
      <c r="X35" s="109"/>
      <c r="Y35" s="109"/>
      <c r="Z35" s="122">
        <f>+ROUND(SUM(C35:Y35),0)</f>
        <v>493209</v>
      </c>
      <c r="AA35" s="109"/>
      <c r="AB35" s="89" t="s">
        <v>100</v>
      </c>
      <c r="AC35" s="110">
        <f>+SUMIF($C$3:$Z$3,$AC$3,C35:Z35)</f>
        <v>493209</v>
      </c>
      <c r="AD35" s="251">
        <f>+SUMIF($C$3:$Z$3,$AD$3,C35:Z35)</f>
        <v>0</v>
      </c>
      <c r="AF35" s="107"/>
    </row>
    <row r="36" spans="1:32" ht="12.75" customHeight="1" x14ac:dyDescent="0.2">
      <c r="B36" s="89" t="s">
        <v>55</v>
      </c>
      <c r="C36" s="110">
        <f>+'[1]Balance de Trabajo'!$J$66</f>
        <v>1000516</v>
      </c>
      <c r="D36" s="110"/>
      <c r="E36" s="110"/>
      <c r="F36" s="110"/>
      <c r="G36" s="110"/>
      <c r="H36" s="110"/>
      <c r="I36" s="110"/>
      <c r="J36" s="110"/>
      <c r="K36" s="110"/>
      <c r="L36" s="110"/>
      <c r="M36" s="110"/>
      <c r="N36" s="110"/>
      <c r="O36" s="110"/>
      <c r="P36" s="110"/>
      <c r="Q36" s="110"/>
      <c r="R36" s="110"/>
      <c r="S36" s="110"/>
      <c r="T36" s="110"/>
      <c r="U36" s="110"/>
      <c r="V36" s="110"/>
      <c r="W36" s="110"/>
      <c r="X36" s="110"/>
      <c r="Y36" s="110">
        <v>-9</v>
      </c>
      <c r="Z36" s="122">
        <f>+ROUND(SUM(C36:Y36),0)</f>
        <v>1000507</v>
      </c>
      <c r="AA36" s="110"/>
      <c r="AB36" s="89" t="s">
        <v>55</v>
      </c>
      <c r="AC36" s="110">
        <f>+SUMIF($C$3:$Z$3,$AC$3,C36:Z36)</f>
        <v>1000516</v>
      </c>
      <c r="AD36" s="251">
        <f>+SUMIF($C$3:$Z$3,$AD$3,C36:Z36)</f>
        <v>0</v>
      </c>
      <c r="AF36" s="107"/>
    </row>
    <row r="37" spans="1:32" ht="12.75" customHeight="1" x14ac:dyDescent="0.2">
      <c r="B37" s="90" t="s">
        <v>57</v>
      </c>
      <c r="C37" s="109">
        <f>+C38</f>
        <v>804964</v>
      </c>
      <c r="D37" s="109"/>
      <c r="E37" s="109"/>
      <c r="F37" s="109"/>
      <c r="G37" s="109"/>
      <c r="H37" s="109"/>
      <c r="I37" s="109"/>
      <c r="J37" s="109"/>
      <c r="K37" s="109"/>
      <c r="L37" s="109"/>
      <c r="M37" s="109"/>
      <c r="N37" s="109"/>
      <c r="O37" s="109"/>
      <c r="P37" s="109"/>
      <c r="Q37" s="109"/>
      <c r="R37" s="109"/>
      <c r="S37" s="109"/>
      <c r="T37" s="109"/>
      <c r="U37" s="109"/>
      <c r="V37" s="109"/>
      <c r="W37" s="109"/>
      <c r="X37" s="109"/>
      <c r="Y37" s="109"/>
      <c r="Z37" s="231">
        <f>+Z38</f>
        <v>924152</v>
      </c>
      <c r="AA37" s="109"/>
      <c r="AB37" s="90" t="s">
        <v>57</v>
      </c>
      <c r="AC37" s="231">
        <f>+AC38</f>
        <v>814613</v>
      </c>
      <c r="AD37" s="231">
        <f>+AD38</f>
        <v>109539</v>
      </c>
    </row>
    <row r="38" spans="1:32" ht="12.75" customHeight="1" x14ac:dyDescent="0.2">
      <c r="B38" s="89" t="s">
        <v>59</v>
      </c>
      <c r="C38" s="110">
        <f>+'[1]Balance de Trabajo'!$J$70</f>
        <v>804964</v>
      </c>
      <c r="D38" s="110">
        <f>+[2]BALANCE!$D$23</f>
        <v>109539</v>
      </c>
      <c r="E38" s="110"/>
      <c r="F38" s="110"/>
      <c r="G38" s="110"/>
      <c r="H38" s="110"/>
      <c r="I38" s="110"/>
      <c r="J38" s="110"/>
      <c r="K38" s="110"/>
      <c r="L38" s="110"/>
      <c r="M38" s="110"/>
      <c r="N38" s="110"/>
      <c r="O38" s="110"/>
      <c r="P38" s="110"/>
      <c r="Q38" s="110"/>
      <c r="R38" s="110"/>
      <c r="S38" s="110"/>
      <c r="T38" s="110">
        <v>9649</v>
      </c>
      <c r="U38" s="110"/>
      <c r="V38" s="110"/>
      <c r="W38" s="110"/>
      <c r="X38" s="110"/>
      <c r="Y38" s="110"/>
      <c r="Z38" s="122">
        <f>+ROUND(SUM(C38:Y38),0)</f>
        <v>924152</v>
      </c>
      <c r="AA38" s="110"/>
      <c r="AB38" s="89" t="s">
        <v>59</v>
      </c>
      <c r="AC38" s="110">
        <f>+SUMIF($C$3:$Z$3,$AC$3,C38:Z38)</f>
        <v>814613</v>
      </c>
      <c r="AD38" s="251">
        <f>+SUMIF($C$3:$Z$3,$AD$3,C38:Z38)</f>
        <v>109539</v>
      </c>
      <c r="AF38" s="107"/>
    </row>
    <row r="39" spans="1:32" ht="12.75" customHeight="1" x14ac:dyDescent="0.2">
      <c r="B39" s="118" t="s">
        <v>61</v>
      </c>
      <c r="C39" s="119">
        <f>+C37+C34+C27+C24</f>
        <v>4308436</v>
      </c>
      <c r="D39" s="119">
        <f>+SUM(D24:D38)</f>
        <v>681069</v>
      </c>
      <c r="E39" s="119">
        <f t="shared" ref="E39:Y39" si="6">+SUM(E24:E38)</f>
        <v>0</v>
      </c>
      <c r="F39" s="119"/>
      <c r="G39" s="119"/>
      <c r="H39" s="119"/>
      <c r="I39" s="119"/>
      <c r="J39" s="119"/>
      <c r="K39" s="119"/>
      <c r="L39" s="119">
        <f t="shared" si="6"/>
        <v>0</v>
      </c>
      <c r="M39" s="119"/>
      <c r="N39" s="119"/>
      <c r="O39" s="119"/>
      <c r="P39" s="119"/>
      <c r="Q39" s="119"/>
      <c r="R39" s="119"/>
      <c r="S39" s="119"/>
      <c r="T39" s="119"/>
      <c r="U39" s="119"/>
      <c r="V39" s="119"/>
      <c r="W39" s="119">
        <f t="shared" si="6"/>
        <v>0</v>
      </c>
      <c r="X39" s="119">
        <f t="shared" si="6"/>
        <v>0</v>
      </c>
      <c r="Y39" s="119">
        <f t="shared" si="6"/>
        <v>-662020</v>
      </c>
      <c r="Z39" s="119">
        <f>+Z37+Z34+Z27+Z24</f>
        <v>4139485</v>
      </c>
      <c r="AA39" s="109"/>
      <c r="AB39" s="118" t="s">
        <v>61</v>
      </c>
      <c r="AC39" s="119">
        <f>+AC37+AC34+AC27+AC24</f>
        <v>4120436</v>
      </c>
      <c r="AD39" s="119">
        <f t="shared" ref="AD39" si="7">+AD37+AD34+AD27+AD24</f>
        <v>681069</v>
      </c>
    </row>
    <row r="40" spans="1:32" x14ac:dyDescent="0.2">
      <c r="B40" s="116" t="s">
        <v>63</v>
      </c>
      <c r="C40" s="117">
        <f>+C22+C39</f>
        <v>17690001</v>
      </c>
      <c r="D40" s="117">
        <f>+D39+D22</f>
        <v>681408</v>
      </c>
      <c r="E40" s="117">
        <f t="shared" ref="E40:Z40" si="8">+E39+E22</f>
        <v>0</v>
      </c>
      <c r="F40" s="117"/>
      <c r="G40" s="117"/>
      <c r="H40" s="117"/>
      <c r="I40" s="117"/>
      <c r="J40" s="117"/>
      <c r="K40" s="117"/>
      <c r="L40" s="117">
        <f t="shared" si="8"/>
        <v>0</v>
      </c>
      <c r="M40" s="117"/>
      <c r="N40" s="117"/>
      <c r="O40" s="117"/>
      <c r="P40" s="117"/>
      <c r="Q40" s="117"/>
      <c r="R40" s="117"/>
      <c r="S40" s="117"/>
      <c r="T40" s="117"/>
      <c r="U40" s="117"/>
      <c r="V40" s="117"/>
      <c r="W40" s="117">
        <f t="shared" si="8"/>
        <v>0</v>
      </c>
      <c r="X40" s="117">
        <f t="shared" si="8"/>
        <v>-3010</v>
      </c>
      <c r="Y40" s="117">
        <f t="shared" si="8"/>
        <v>-662020</v>
      </c>
      <c r="Z40" s="117">
        <f t="shared" si="8"/>
        <v>17796069</v>
      </c>
      <c r="AA40" s="109"/>
      <c r="AB40" s="116" t="s">
        <v>63</v>
      </c>
      <c r="AC40" s="117">
        <f>+AC39+AC22</f>
        <v>17779691</v>
      </c>
      <c r="AD40" s="117">
        <f>+AD39+AD22</f>
        <v>681408</v>
      </c>
    </row>
    <row r="41" spans="1:32" x14ac:dyDescent="0.2">
      <c r="A41" s="90"/>
    </row>
    <row r="42" spans="1:32" s="90" customFormat="1" ht="12.75" customHeight="1" x14ac:dyDescent="0.2">
      <c r="A42" s="95"/>
      <c r="B42" s="90" t="s">
        <v>2</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231"/>
      <c r="AA42" s="108"/>
      <c r="AB42" s="90" t="s">
        <v>2</v>
      </c>
      <c r="AC42" s="108"/>
      <c r="AD42" s="108"/>
    </row>
    <row r="43" spans="1:32" s="90" customFormat="1" ht="12.75" customHeight="1" x14ac:dyDescent="0.2">
      <c r="B43" s="90" t="s">
        <v>4</v>
      </c>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231"/>
      <c r="AA43" s="109"/>
      <c r="AB43" s="90" t="s">
        <v>4</v>
      </c>
      <c r="AC43" s="109"/>
      <c r="AD43" s="109"/>
    </row>
    <row r="44" spans="1:32" s="90" customFormat="1" ht="12.75" customHeight="1" x14ac:dyDescent="0.2">
      <c r="A44" s="92"/>
      <c r="B44" s="96" t="s">
        <v>7</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231"/>
      <c r="AA44" s="109"/>
      <c r="AB44" s="96" t="s">
        <v>7</v>
      </c>
      <c r="AC44" s="109"/>
      <c r="AD44" s="109"/>
    </row>
    <row r="45" spans="1:32" s="90" customFormat="1" ht="12.75" customHeight="1" x14ac:dyDescent="0.2">
      <c r="A45" s="93"/>
      <c r="B45" s="90" t="s">
        <v>9</v>
      </c>
      <c r="C45" s="109">
        <f>+'[1]Balance de Trabajo'!$X$9</f>
        <v>212207</v>
      </c>
      <c r="D45" s="109">
        <f>+[2]BALANCE!$H$11</f>
        <v>3010</v>
      </c>
      <c r="E45" s="109"/>
      <c r="F45" s="109"/>
      <c r="G45" s="109"/>
      <c r="H45" s="109"/>
      <c r="I45" s="109"/>
      <c r="J45" s="109"/>
      <c r="K45" s="109"/>
      <c r="L45" s="109"/>
      <c r="M45" s="109"/>
      <c r="N45" s="109"/>
      <c r="O45" s="109"/>
      <c r="P45" s="109"/>
      <c r="Q45" s="109"/>
      <c r="R45" s="109"/>
      <c r="S45" s="109"/>
      <c r="T45" s="109"/>
      <c r="U45" s="109"/>
      <c r="V45" s="109"/>
      <c r="W45" s="109"/>
      <c r="X45" s="109">
        <f>-D45</f>
        <v>-3010</v>
      </c>
      <c r="Y45" s="109"/>
      <c r="Z45" s="231">
        <f>+ROUND(SUM(C45:Y45),0)</f>
        <v>212207</v>
      </c>
      <c r="AA45" s="109"/>
      <c r="AB45" s="90" t="s">
        <v>9</v>
      </c>
      <c r="AC45" s="110">
        <f>+SUMIF($C$3:$Z$3,$AC$3,C45:Z45)</f>
        <v>212207</v>
      </c>
      <c r="AD45" s="251">
        <f>+SUMIF($C$3:$Z$3,$AD$3,C45:Z45)</f>
        <v>3010</v>
      </c>
      <c r="AF45" s="107"/>
    </row>
    <row r="46" spans="1:32" x14ac:dyDescent="0.2">
      <c r="A46" s="93"/>
      <c r="B46" s="90" t="s">
        <v>11</v>
      </c>
      <c r="C46" s="109">
        <f>+'[1]Balance de Trabajo'!$X$12</f>
        <v>9758831</v>
      </c>
      <c r="D46" s="109"/>
      <c r="E46" s="109"/>
      <c r="F46" s="109"/>
      <c r="G46" s="109"/>
      <c r="H46" s="109"/>
      <c r="I46" s="109"/>
      <c r="J46" s="109"/>
      <c r="K46" s="109"/>
      <c r="L46" s="109"/>
      <c r="M46" s="109"/>
      <c r="N46" s="109"/>
      <c r="O46" s="109"/>
      <c r="P46" s="109"/>
      <c r="Q46" s="109"/>
      <c r="R46" s="109"/>
      <c r="S46" s="109"/>
      <c r="T46" s="109"/>
      <c r="U46" s="109"/>
      <c r="V46" s="109"/>
      <c r="W46" s="109"/>
      <c r="X46" s="109"/>
      <c r="Y46" s="109"/>
      <c r="Z46" s="231">
        <f>+ROUND(SUM(C46:Y46),0)</f>
        <v>9758831</v>
      </c>
      <c r="AA46" s="109"/>
      <c r="AB46" s="90" t="s">
        <v>11</v>
      </c>
      <c r="AC46" s="110">
        <f>+SUMIF($C$3:$Z$3,$AC$3,C46:Z46)</f>
        <v>9758831</v>
      </c>
      <c r="AD46" s="251">
        <f>+SUMIF($C$3:$Z$3,$AD$3,C46:Z46)</f>
        <v>0</v>
      </c>
      <c r="AF46" s="107"/>
    </row>
    <row r="47" spans="1:32" x14ac:dyDescent="0.2">
      <c r="A47" s="93"/>
      <c r="B47" s="90" t="s">
        <v>13</v>
      </c>
      <c r="C47" s="109">
        <f>+SUM(C48:C49)</f>
        <v>-920705</v>
      </c>
      <c r="D47" s="109"/>
      <c r="E47" s="109"/>
      <c r="F47" s="109"/>
      <c r="G47" s="109"/>
      <c r="H47" s="109"/>
      <c r="I47" s="109"/>
      <c r="J47" s="109"/>
      <c r="K47" s="109"/>
      <c r="L47" s="109"/>
      <c r="M47" s="109"/>
      <c r="N47" s="109"/>
      <c r="O47" s="109"/>
      <c r="P47" s="109"/>
      <c r="Q47" s="109"/>
      <c r="R47" s="109"/>
      <c r="S47" s="109"/>
      <c r="T47" s="109"/>
      <c r="U47" s="109"/>
      <c r="V47" s="109"/>
      <c r="W47" s="109"/>
      <c r="X47" s="109"/>
      <c r="Y47" s="109"/>
      <c r="Z47" s="231">
        <f>+SUM(Z48:Z49)</f>
        <v>-920704</v>
      </c>
      <c r="AA47" s="109"/>
      <c r="AB47" s="90" t="s">
        <v>13</v>
      </c>
      <c r="AC47" s="231">
        <f t="shared" ref="AC47:AD47" si="9">+SUM(AC48:AC49)</f>
        <v>-920704</v>
      </c>
      <c r="AD47" s="231">
        <f t="shared" si="9"/>
        <v>1424</v>
      </c>
    </row>
    <row r="48" spans="1:32" x14ac:dyDescent="0.2">
      <c r="A48" s="93"/>
      <c r="B48" s="89" t="s">
        <v>15</v>
      </c>
      <c r="C48" s="110">
        <f>+'[1]Balance de Trabajo'!$X$14</f>
        <v>10383</v>
      </c>
      <c r="D48" s="110"/>
      <c r="E48" s="110"/>
      <c r="F48" s="110"/>
      <c r="G48" s="110"/>
      <c r="H48" s="110"/>
      <c r="I48" s="110"/>
      <c r="J48" s="110"/>
      <c r="K48" s="110"/>
      <c r="L48" s="110"/>
      <c r="M48" s="110"/>
      <c r="N48" s="110"/>
      <c r="O48" s="110">
        <f>-C48</f>
        <v>-10383</v>
      </c>
      <c r="P48" s="110"/>
      <c r="Q48" s="110"/>
      <c r="R48" s="110"/>
      <c r="S48" s="110"/>
      <c r="T48" s="110"/>
      <c r="U48" s="110"/>
      <c r="V48" s="110"/>
      <c r="W48" s="110"/>
      <c r="X48" s="110"/>
      <c r="Y48" s="110"/>
      <c r="Z48" s="122">
        <f>+ROUND(SUM(C48:Y48),0)</f>
        <v>0</v>
      </c>
      <c r="AA48" s="110"/>
      <c r="AB48" s="89" t="s">
        <v>15</v>
      </c>
      <c r="AC48" s="110">
        <f>+SUMIF($C$3:$Z$3,$AC$3,C48:Z48)</f>
        <v>0</v>
      </c>
      <c r="AD48" s="251">
        <f>+SUMIF($C$3:$Z$3,$AD$3,C48:Z48)</f>
        <v>0</v>
      </c>
      <c r="AF48" s="107"/>
    </row>
    <row r="49" spans="1:32" x14ac:dyDescent="0.2">
      <c r="A49" s="93"/>
      <c r="B49" s="89" t="s">
        <v>18</v>
      </c>
      <c r="C49" s="110">
        <f>+'[1]Balance de Trabajo'!$X$15</f>
        <v>-931088</v>
      </c>
      <c r="D49" s="110">
        <f>+[2]BALANCE!$H$12</f>
        <v>1424</v>
      </c>
      <c r="E49" s="110"/>
      <c r="F49" s="110"/>
      <c r="G49" s="110"/>
      <c r="H49" s="110"/>
      <c r="I49" s="110"/>
      <c r="J49" s="110"/>
      <c r="K49" s="110"/>
      <c r="L49" s="110"/>
      <c r="M49" s="110"/>
      <c r="N49" s="110"/>
      <c r="O49" s="110">
        <f>-O48+1</f>
        <v>10384</v>
      </c>
      <c r="P49" s="110"/>
      <c r="Q49" s="110"/>
      <c r="R49" s="110"/>
      <c r="S49" s="110"/>
      <c r="T49" s="110"/>
      <c r="U49" s="110"/>
      <c r="V49" s="110"/>
      <c r="W49" s="110"/>
      <c r="X49" s="110">
        <f>-D49</f>
        <v>-1424</v>
      </c>
      <c r="Y49" s="110"/>
      <c r="Z49" s="122">
        <f>+ROUND(SUM(C49:Y49),0)</f>
        <v>-920704</v>
      </c>
      <c r="AA49" s="110"/>
      <c r="AB49" s="89" t="s">
        <v>18</v>
      </c>
      <c r="AC49" s="110">
        <f>+SUMIF($C$3:$Z$3,$AC$3,C49:Z49)</f>
        <v>-920704</v>
      </c>
      <c r="AD49" s="251">
        <f>+SUMIF($C$3:$Z$3,$AD$3,C49:Z49)</f>
        <v>1424</v>
      </c>
      <c r="AF49" s="107"/>
    </row>
    <row r="50" spans="1:32" s="90" customFormat="1" x14ac:dyDescent="0.2">
      <c r="A50" s="92"/>
      <c r="B50" s="90" t="s">
        <v>107</v>
      </c>
      <c r="C50" s="109"/>
      <c r="D50" s="109"/>
      <c r="E50" s="109"/>
      <c r="F50" s="109"/>
      <c r="G50" s="109"/>
      <c r="H50" s="109"/>
      <c r="I50" s="109"/>
      <c r="J50" s="109"/>
      <c r="K50" s="109"/>
      <c r="L50" s="109"/>
      <c r="M50" s="109"/>
      <c r="N50" s="109"/>
      <c r="O50" s="110">
        <v>-1</v>
      </c>
      <c r="P50" s="110"/>
      <c r="Q50" s="110"/>
      <c r="R50" s="110"/>
      <c r="S50" s="110"/>
      <c r="T50" s="110"/>
      <c r="U50" s="110"/>
      <c r="V50" s="110"/>
      <c r="W50" s="109"/>
      <c r="X50" s="109">
        <f>-X49-X53</f>
        <v>-219</v>
      </c>
      <c r="Y50" s="109"/>
      <c r="Z50" s="231">
        <f>+ROUND(SUM(C50:Y50),0)</f>
        <v>-220</v>
      </c>
      <c r="AA50" s="109"/>
      <c r="AB50" s="90" t="s">
        <v>107</v>
      </c>
      <c r="AC50" s="110">
        <f>+SUMIF($C$3:$Z$3,$AC$3,C50:Z50)</f>
        <v>-1</v>
      </c>
      <c r="AD50" s="251">
        <f>+SUMIF($C$3:$Z$3,$AD$3,C50:Z50)</f>
        <v>0</v>
      </c>
      <c r="AF50" s="107"/>
    </row>
    <row r="51" spans="1:32" x14ac:dyDescent="0.2">
      <c r="A51" s="93"/>
      <c r="B51" s="90" t="s">
        <v>20</v>
      </c>
      <c r="C51" s="109">
        <f>+C52+C53</f>
        <v>-3234879</v>
      </c>
      <c r="D51" s="109"/>
      <c r="E51" s="109"/>
      <c r="F51" s="109"/>
      <c r="G51" s="109"/>
      <c r="H51" s="109"/>
      <c r="I51" s="109"/>
      <c r="J51" s="109"/>
      <c r="K51" s="109"/>
      <c r="L51" s="109"/>
      <c r="M51" s="109"/>
      <c r="N51" s="109"/>
      <c r="O51" s="109"/>
      <c r="P51" s="109"/>
      <c r="Q51" s="109"/>
      <c r="R51" s="109"/>
      <c r="S51" s="109"/>
      <c r="T51" s="109"/>
      <c r="U51" s="109"/>
      <c r="V51" s="109"/>
      <c r="W51" s="109"/>
      <c r="X51" s="109"/>
      <c r="Y51" s="109"/>
      <c r="Z51" s="231">
        <f>+SUM(Z52:Z53)</f>
        <v>-3234879</v>
      </c>
      <c r="AA51" s="109"/>
      <c r="AB51" s="90" t="s">
        <v>20</v>
      </c>
      <c r="AC51" s="231">
        <f t="shared" ref="AC51:AD51" si="10">+SUM(AC52:AC53)</f>
        <v>-3234879</v>
      </c>
      <c r="AD51" s="231">
        <f t="shared" si="10"/>
        <v>-1643</v>
      </c>
    </row>
    <row r="52" spans="1:32" x14ac:dyDescent="0.2">
      <c r="A52" s="93"/>
      <c r="B52" s="89" t="s">
        <v>22</v>
      </c>
      <c r="C52" s="110">
        <v>0</v>
      </c>
      <c r="D52" s="110"/>
      <c r="E52" s="110"/>
      <c r="F52" s="110"/>
      <c r="G52" s="110"/>
      <c r="H52" s="110"/>
      <c r="I52" s="110"/>
      <c r="J52" s="110"/>
      <c r="K52" s="110"/>
      <c r="L52" s="110"/>
      <c r="M52" s="110"/>
      <c r="N52" s="110"/>
      <c r="O52" s="110"/>
      <c r="P52" s="110"/>
      <c r="Q52" s="110"/>
      <c r="R52" s="110"/>
      <c r="S52" s="110"/>
      <c r="T52" s="110"/>
      <c r="U52" s="110"/>
      <c r="V52" s="110"/>
      <c r="W52" s="110"/>
      <c r="X52" s="110"/>
      <c r="Y52" s="110"/>
      <c r="Z52" s="122">
        <f>+ROUND(SUM(C52:Y52),0)</f>
        <v>0</v>
      </c>
      <c r="AA52" s="110"/>
      <c r="AB52" s="89" t="s">
        <v>22</v>
      </c>
      <c r="AC52" s="110">
        <f>+SUMIF($C$3:$Z$3,$AC$3,C52:Z52)</f>
        <v>0</v>
      </c>
      <c r="AD52" s="251">
        <f>+SUMIF($C$3:$Z$3,$AD$3,C52:Z52)</f>
        <v>0</v>
      </c>
    </row>
    <row r="53" spans="1:32" x14ac:dyDescent="0.2">
      <c r="A53" s="93"/>
      <c r="B53" s="89" t="s">
        <v>24</v>
      </c>
      <c r="C53" s="110">
        <f>+'[1]Balance de Trabajo'!$X$20-1686216</f>
        <v>-3234879</v>
      </c>
      <c r="D53" s="110">
        <f>+[2]BALANCE!$H$13</f>
        <v>-1643</v>
      </c>
      <c r="E53" s="110"/>
      <c r="F53" s="110"/>
      <c r="G53" s="110"/>
      <c r="H53" s="110"/>
      <c r="I53" s="110"/>
      <c r="J53" s="110"/>
      <c r="K53" s="110"/>
      <c r="L53" s="110"/>
      <c r="M53" s="110"/>
      <c r="N53" s="110"/>
      <c r="O53" s="110"/>
      <c r="P53" s="110"/>
      <c r="Q53" s="110"/>
      <c r="R53" s="110"/>
      <c r="S53" s="110"/>
      <c r="T53" s="110"/>
      <c r="U53" s="110"/>
      <c r="V53" s="110"/>
      <c r="W53" s="110"/>
      <c r="X53" s="110">
        <f>-D53</f>
        <v>1643</v>
      </c>
      <c r="Y53" s="110"/>
      <c r="Z53" s="122">
        <f>+ROUND(SUM(C53:Y53),0)</f>
        <v>-3234879</v>
      </c>
      <c r="AA53" s="110"/>
      <c r="AB53" s="89" t="s">
        <v>24</v>
      </c>
      <c r="AC53" s="110">
        <f>+SUMIF($C$3:$Z$3,$AC$3,C53:Z53)</f>
        <v>-3234879</v>
      </c>
      <c r="AD53" s="251">
        <f>+SUMIF($C$3:$Z$3,$AD$3,C53:Z53)</f>
        <v>-1643</v>
      </c>
      <c r="AF53" s="107"/>
    </row>
    <row r="54" spans="1:32" x14ac:dyDescent="0.2">
      <c r="A54" s="93"/>
      <c r="B54" s="90" t="s">
        <v>26</v>
      </c>
      <c r="C54" s="109">
        <f>+'[1]Balance de Trabajo'!$X$24</f>
        <v>-856655</v>
      </c>
      <c r="D54" s="109">
        <f>+[2]BALANCE!$H$14</f>
        <v>0</v>
      </c>
      <c r="E54" s="109"/>
      <c r="F54" s="109"/>
      <c r="G54" s="109"/>
      <c r="H54" s="109"/>
      <c r="I54" s="109"/>
      <c r="J54" s="109"/>
      <c r="K54" s="109"/>
      <c r="L54" s="109"/>
      <c r="M54" s="109"/>
      <c r="N54" s="109"/>
      <c r="O54" s="109"/>
      <c r="P54" s="109"/>
      <c r="Q54" s="109"/>
      <c r="R54" s="109"/>
      <c r="S54" s="109"/>
      <c r="T54" s="109"/>
      <c r="U54" s="109"/>
      <c r="V54" s="109"/>
      <c r="W54" s="109"/>
      <c r="X54" s="109"/>
      <c r="Y54" s="109"/>
      <c r="Z54" s="231">
        <f>+ROUND(SUM(C54:Y54),0)</f>
        <v>-856655</v>
      </c>
      <c r="AA54" s="109"/>
      <c r="AB54" s="90" t="s">
        <v>26</v>
      </c>
      <c r="AC54" s="110">
        <f>+SUMIF($C$3:$Z$3,$AC$3,C54:Z54)</f>
        <v>-856655</v>
      </c>
      <c r="AD54" s="251">
        <f>+SUMIF($C$3:$Z$3,$AD$3,C54:Z54)</f>
        <v>0</v>
      </c>
      <c r="AF54" s="107"/>
    </row>
    <row r="55" spans="1:32" x14ac:dyDescent="0.2">
      <c r="A55" s="93"/>
      <c r="B55" s="90" t="s">
        <v>27</v>
      </c>
      <c r="C55" s="109">
        <f>+'[1]Balance de Trabajo'!$X$37</f>
        <v>505873</v>
      </c>
      <c r="D55" s="109"/>
      <c r="E55" s="109"/>
      <c r="F55" s="109"/>
      <c r="G55" s="109"/>
      <c r="H55" s="109"/>
      <c r="I55" s="109"/>
      <c r="J55" s="109"/>
      <c r="K55" s="109"/>
      <c r="L55" s="109"/>
      <c r="M55" s="109"/>
      <c r="N55" s="109"/>
      <c r="O55" s="109"/>
      <c r="P55" s="109"/>
      <c r="Q55" s="109"/>
      <c r="R55" s="109"/>
      <c r="S55" s="109"/>
      <c r="T55" s="109">
        <v>381305</v>
      </c>
      <c r="U55" s="109"/>
      <c r="V55" s="109"/>
      <c r="W55" s="109"/>
      <c r="X55" s="109"/>
      <c r="Y55" s="109"/>
      <c r="Z55" s="231">
        <f>+ROUND(SUM(C55:Y55),0)</f>
        <v>887178</v>
      </c>
      <c r="AA55" s="109"/>
      <c r="AB55" s="90" t="s">
        <v>27</v>
      </c>
      <c r="AC55" s="110">
        <f>+SUMIF($C$3:$Z$3,$AC$3,C55:Z55)</f>
        <v>887178</v>
      </c>
      <c r="AD55" s="251">
        <f>+SUMIF($C$3:$Z$3,$AD$3,C55:Z55)</f>
        <v>0</v>
      </c>
      <c r="AF55" s="107"/>
    </row>
    <row r="56" spans="1:32" x14ac:dyDescent="0.2">
      <c r="A56" s="93"/>
      <c r="B56" s="118" t="s">
        <v>29</v>
      </c>
      <c r="C56" s="119">
        <f>+C55+C54+C51+C47+C46+C45</f>
        <v>5464672</v>
      </c>
      <c r="D56" s="119">
        <f>+SUM(D44:D55)</f>
        <v>2791</v>
      </c>
      <c r="E56" s="119">
        <f t="shared" ref="E56:Y56" si="11">+SUM(E44:E55)</f>
        <v>0</v>
      </c>
      <c r="F56" s="119">
        <f t="shared" si="11"/>
        <v>0</v>
      </c>
      <c r="G56" s="119"/>
      <c r="H56" s="119"/>
      <c r="I56" s="119"/>
      <c r="J56" s="119"/>
      <c r="K56" s="119"/>
      <c r="L56" s="119">
        <f t="shared" si="11"/>
        <v>0</v>
      </c>
      <c r="M56" s="119"/>
      <c r="N56" s="119"/>
      <c r="O56" s="119"/>
      <c r="P56" s="119"/>
      <c r="Q56" s="119"/>
      <c r="R56" s="119"/>
      <c r="S56" s="119"/>
      <c r="T56" s="119"/>
      <c r="U56" s="119"/>
      <c r="V56" s="119"/>
      <c r="W56" s="119">
        <f t="shared" si="11"/>
        <v>0</v>
      </c>
      <c r="X56" s="119">
        <f t="shared" si="11"/>
        <v>-3010</v>
      </c>
      <c r="Y56" s="119">
        <f t="shared" si="11"/>
        <v>0</v>
      </c>
      <c r="Z56" s="235">
        <f>+Z55+Z54+Z51+Z47+Z46+Z45+Z50</f>
        <v>5845758</v>
      </c>
      <c r="AA56" s="109"/>
      <c r="AB56" s="118" t="s">
        <v>29</v>
      </c>
      <c r="AC56" s="235">
        <f>+AC55+AC54+AC51+AC47+AC46+AC45+AC50</f>
        <v>5845977</v>
      </c>
      <c r="AD56" s="235">
        <f t="shared" ref="AD56" si="12">+AD55+AD54+AD51+AD47+AD46+AD45+AD50</f>
        <v>2791</v>
      </c>
    </row>
    <row r="57" spans="1:32" x14ac:dyDescent="0.2">
      <c r="A57" s="93"/>
      <c r="B57" s="89" t="s">
        <v>31</v>
      </c>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231"/>
      <c r="AA57" s="107"/>
      <c r="AB57" s="89" t="s">
        <v>31</v>
      </c>
      <c r="AC57" s="107"/>
      <c r="AD57" s="107"/>
    </row>
    <row r="58" spans="1:32" s="348" customFormat="1" x14ac:dyDescent="0.2">
      <c r="A58" s="345"/>
      <c r="B58" s="345" t="s">
        <v>32</v>
      </c>
      <c r="C58" s="346">
        <f>+C59+C60</f>
        <v>8335563</v>
      </c>
      <c r="D58" s="346"/>
      <c r="E58" s="346"/>
      <c r="F58" s="346"/>
      <c r="G58" s="346"/>
      <c r="H58" s="346"/>
      <c r="I58" s="346"/>
      <c r="J58" s="346"/>
      <c r="K58" s="346"/>
      <c r="L58" s="346"/>
      <c r="M58" s="346"/>
      <c r="N58" s="346"/>
      <c r="O58" s="346"/>
      <c r="P58" s="346"/>
      <c r="Q58" s="346"/>
      <c r="R58" s="346"/>
      <c r="S58" s="346"/>
      <c r="T58" s="346"/>
      <c r="U58" s="346"/>
      <c r="V58" s="346"/>
      <c r="W58" s="346"/>
      <c r="X58" s="346"/>
      <c r="Y58" s="346"/>
      <c r="Z58" s="347">
        <f>+SUM(Z59:Z60)</f>
        <v>7929970</v>
      </c>
      <c r="AA58" s="346"/>
      <c r="AB58" s="345" t="s">
        <v>32</v>
      </c>
      <c r="AC58" s="347">
        <f t="shared" ref="AC58:AD58" si="13">+SUM(AC59:AC60)</f>
        <v>7929970</v>
      </c>
      <c r="AD58" s="347">
        <f t="shared" si="13"/>
        <v>0</v>
      </c>
    </row>
    <row r="59" spans="1:32" s="348" customFormat="1" x14ac:dyDescent="0.2">
      <c r="A59" s="349"/>
      <c r="B59" s="348" t="s">
        <v>33</v>
      </c>
      <c r="C59" s="350">
        <f>+'[1]Balance de Trabajo'!$X$48</f>
        <v>2570003</v>
      </c>
      <c r="D59" s="350"/>
      <c r="E59" s="350"/>
      <c r="F59" s="350"/>
      <c r="G59" s="350"/>
      <c r="H59" s="350"/>
      <c r="I59" s="350"/>
      <c r="J59" s="350">
        <v>-215344</v>
      </c>
      <c r="K59" s="350"/>
      <c r="L59" s="350"/>
      <c r="M59" s="350">
        <v>-26497</v>
      </c>
      <c r="N59" s="350"/>
      <c r="O59" s="350"/>
      <c r="P59" s="350"/>
      <c r="Q59" s="350"/>
      <c r="R59" s="350"/>
      <c r="S59" s="350"/>
      <c r="T59" s="350"/>
      <c r="U59" s="350"/>
      <c r="V59" s="350"/>
      <c r="W59" s="350"/>
      <c r="X59" s="350"/>
      <c r="Y59" s="350"/>
      <c r="Z59" s="351">
        <f>+ROUND(SUM(C59:Y59),0)</f>
        <v>2328162</v>
      </c>
      <c r="AA59" s="350"/>
      <c r="AB59" s="348" t="s">
        <v>33</v>
      </c>
      <c r="AC59" s="350">
        <f>+SUMIF($C$3:$Z$3,$AC$3,C59:Z59)</f>
        <v>2328162</v>
      </c>
      <c r="AD59" s="352">
        <f>+SUMIF($C$3:$Z$3,$AD$3,C59:Z59)</f>
        <v>0</v>
      </c>
      <c r="AF59" s="353"/>
    </row>
    <row r="60" spans="1:32" s="348" customFormat="1" x14ac:dyDescent="0.2">
      <c r="A60" s="349"/>
      <c r="B60" s="348" t="s">
        <v>35</v>
      </c>
      <c r="C60" s="350">
        <f>+'[1]Balance de Trabajo'!$X$51</f>
        <v>5765560</v>
      </c>
      <c r="D60" s="350"/>
      <c r="E60" s="350"/>
      <c r="F60" s="350"/>
      <c r="G60" s="350"/>
      <c r="H60" s="350"/>
      <c r="I60" s="350"/>
      <c r="J60" s="350">
        <f>-J59</f>
        <v>215344</v>
      </c>
      <c r="K60" s="350">
        <f>-K67</f>
        <v>106918</v>
      </c>
      <c r="L60" s="350"/>
      <c r="M60" s="350"/>
      <c r="N60" s="350">
        <f>-N68</f>
        <v>12744</v>
      </c>
      <c r="O60" s="350"/>
      <c r="P60" s="350"/>
      <c r="Q60" s="350"/>
      <c r="R60" s="350"/>
      <c r="S60" s="350"/>
      <c r="T60" s="350">
        <v>-498758</v>
      </c>
      <c r="U60" s="350"/>
      <c r="V60" s="350"/>
      <c r="W60" s="350"/>
      <c r="X60" s="350"/>
      <c r="Y60" s="350"/>
      <c r="Z60" s="351">
        <f>+ROUND(SUM(C60:Y60),0)</f>
        <v>5601808</v>
      </c>
      <c r="AA60" s="350"/>
      <c r="AB60" s="348" t="s">
        <v>35</v>
      </c>
      <c r="AC60" s="350">
        <f>+SUMIF($C$3:$Z$3,$AC$3,C60:Z60)</f>
        <v>5601808</v>
      </c>
      <c r="AD60" s="352">
        <f>+SUMIF($C$3:$Z$3,$AD$3,C60:Z60)</f>
        <v>0</v>
      </c>
      <c r="AF60" s="353"/>
    </row>
    <row r="61" spans="1:32" x14ac:dyDescent="0.2">
      <c r="A61" s="94"/>
      <c r="B61" s="90" t="s">
        <v>37</v>
      </c>
      <c r="C61" s="109">
        <f>+'[1]Balance de Trabajo'!$X$55</f>
        <v>168754</v>
      </c>
      <c r="D61" s="109"/>
      <c r="E61" s="109"/>
      <c r="F61" s="109"/>
      <c r="G61" s="109"/>
      <c r="H61" s="109"/>
      <c r="I61" s="109"/>
      <c r="J61" s="109"/>
      <c r="K61" s="109"/>
      <c r="L61" s="109"/>
      <c r="M61" s="109"/>
      <c r="N61" s="109"/>
      <c r="O61" s="109"/>
      <c r="P61" s="109"/>
      <c r="Q61" s="109"/>
      <c r="R61" s="109"/>
      <c r="S61" s="109"/>
      <c r="T61" s="109">
        <v>127102</v>
      </c>
      <c r="U61" s="109"/>
      <c r="V61" s="109"/>
      <c r="W61" s="109"/>
      <c r="X61" s="109"/>
      <c r="Y61" s="109"/>
      <c r="Z61" s="231">
        <f>+ROUND(SUM(C61:Y61),0)</f>
        <v>295856</v>
      </c>
      <c r="AA61" s="109"/>
      <c r="AB61" s="90" t="s">
        <v>37</v>
      </c>
      <c r="AC61" s="110">
        <f>+SUMIF($C$3:$Z$3,$AC$3,C61:Z61)</f>
        <v>295856</v>
      </c>
      <c r="AD61" s="251">
        <f>+SUMIF($C$3:$Z$3,$AD$3,C61:Z61)</f>
        <v>0</v>
      </c>
      <c r="AF61" s="107"/>
    </row>
    <row r="62" spans="1:32" x14ac:dyDescent="0.2">
      <c r="A62" s="94"/>
      <c r="B62" s="118" t="s">
        <v>39</v>
      </c>
      <c r="C62" s="119">
        <f>+C58+C61</f>
        <v>8504317</v>
      </c>
      <c r="D62" s="119">
        <f t="shared" ref="D62:Y62" si="14">+SUM(D59:D61)</f>
        <v>0</v>
      </c>
      <c r="E62" s="119">
        <f t="shared" si="14"/>
        <v>0</v>
      </c>
      <c r="F62" s="119"/>
      <c r="G62" s="119"/>
      <c r="H62" s="119"/>
      <c r="I62" s="119"/>
      <c r="J62" s="119"/>
      <c r="K62" s="119"/>
      <c r="L62" s="119">
        <f t="shared" si="14"/>
        <v>0</v>
      </c>
      <c r="M62" s="119"/>
      <c r="N62" s="119"/>
      <c r="O62" s="119"/>
      <c r="P62" s="119"/>
      <c r="Q62" s="119"/>
      <c r="R62" s="119"/>
      <c r="S62" s="119"/>
      <c r="T62" s="119"/>
      <c r="U62" s="119"/>
      <c r="V62" s="119"/>
      <c r="W62" s="119">
        <f t="shared" si="14"/>
        <v>0</v>
      </c>
      <c r="X62" s="119">
        <f t="shared" si="14"/>
        <v>0</v>
      </c>
      <c r="Y62" s="119">
        <f t="shared" si="14"/>
        <v>0</v>
      </c>
      <c r="Z62" s="235">
        <f>+Z61+Z58</f>
        <v>8225826</v>
      </c>
      <c r="AA62" s="109"/>
      <c r="AB62" s="118" t="s">
        <v>39</v>
      </c>
      <c r="AC62" s="235">
        <f t="shared" ref="AC62:AD62" si="15">+AC61+AC58</f>
        <v>8225826</v>
      </c>
      <c r="AD62" s="235">
        <f t="shared" si="15"/>
        <v>0</v>
      </c>
    </row>
    <row r="63" spans="1:32" x14ac:dyDescent="0.2">
      <c r="A63" s="94"/>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231"/>
      <c r="AA63" s="107"/>
      <c r="AC63" s="107"/>
      <c r="AD63" s="107"/>
    </row>
    <row r="64" spans="1:32" x14ac:dyDescent="0.2">
      <c r="A64" s="94"/>
      <c r="B64" s="90" t="s">
        <v>42</v>
      </c>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231"/>
      <c r="AA64" s="109"/>
      <c r="AB64" s="90" t="s">
        <v>42</v>
      </c>
      <c r="AC64" s="109"/>
      <c r="AD64" s="109"/>
    </row>
    <row r="65" spans="1:32" x14ac:dyDescent="0.2">
      <c r="A65" s="90"/>
      <c r="B65" s="90" t="s">
        <v>44</v>
      </c>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22">
        <f>+SUM(C65:Y65)</f>
        <v>0</v>
      </c>
      <c r="AA65" s="109"/>
      <c r="AB65" s="90" t="s">
        <v>44</v>
      </c>
      <c r="AC65" s="109"/>
      <c r="AD65" s="109"/>
    </row>
    <row r="66" spans="1:32" s="348" customFormat="1" x14ac:dyDescent="0.2">
      <c r="A66" s="354"/>
      <c r="B66" s="345" t="s">
        <v>46</v>
      </c>
      <c r="C66" s="346">
        <f>+C67+C68</f>
        <v>2225099</v>
      </c>
      <c r="D66" s="346"/>
      <c r="E66" s="346"/>
      <c r="F66" s="346"/>
      <c r="G66" s="346"/>
      <c r="H66" s="346"/>
      <c r="I66" s="346"/>
      <c r="J66" s="346"/>
      <c r="K66" s="346"/>
      <c r="L66" s="346"/>
      <c r="M66" s="346"/>
      <c r="N66" s="346"/>
      <c r="O66" s="346"/>
      <c r="P66" s="346"/>
      <c r="Q66" s="346"/>
      <c r="R66" s="346"/>
      <c r="S66" s="346"/>
      <c r="T66" s="346"/>
      <c r="U66" s="346"/>
      <c r="V66" s="346"/>
      <c r="W66" s="346"/>
      <c r="X66" s="346"/>
      <c r="Y66" s="346"/>
      <c r="Z66" s="347">
        <f>+SUM(Z67:Z68)</f>
        <v>2135726</v>
      </c>
      <c r="AA66" s="346"/>
      <c r="AB66" s="345" t="s">
        <v>46</v>
      </c>
      <c r="AC66" s="347">
        <f t="shared" ref="AC66:AD66" si="16">+SUM(AC67:AC68)</f>
        <v>2135726</v>
      </c>
      <c r="AD66" s="347">
        <f t="shared" si="16"/>
        <v>0</v>
      </c>
    </row>
    <row r="67" spans="1:32" s="348" customFormat="1" x14ac:dyDescent="0.2">
      <c r="A67" s="354"/>
      <c r="B67" s="348" t="s">
        <v>33</v>
      </c>
      <c r="C67" s="350">
        <f>+'[1]Balance de Trabajo'!$X$67</f>
        <v>1940845</v>
      </c>
      <c r="D67" s="350"/>
      <c r="E67" s="350"/>
      <c r="F67" s="350"/>
      <c r="G67" s="350"/>
      <c r="H67" s="350"/>
      <c r="I67" s="350"/>
      <c r="J67" s="350"/>
      <c r="K67" s="350">
        <v>-106918</v>
      </c>
      <c r="L67" s="350">
        <v>-3343</v>
      </c>
      <c r="M67" s="350">
        <f>-M59</f>
        <v>26497</v>
      </c>
      <c r="N67" s="350"/>
      <c r="O67" s="350"/>
      <c r="P67" s="350"/>
      <c r="Q67" s="350"/>
      <c r="R67" s="350"/>
      <c r="S67" s="350"/>
      <c r="T67" s="350"/>
      <c r="U67" s="350"/>
      <c r="V67" s="350"/>
      <c r="W67" s="350"/>
      <c r="X67" s="350"/>
      <c r="Y67" s="350"/>
      <c r="Z67" s="351">
        <f>+ROUND(SUM(C67:Y67),0)</f>
        <v>1857081</v>
      </c>
      <c r="AA67" s="350"/>
      <c r="AB67" s="348" t="s">
        <v>33</v>
      </c>
      <c r="AC67" s="350">
        <f>+SUMIF($C$3:$Z$3,$AC$3,C67:Z67)</f>
        <v>1857081</v>
      </c>
      <c r="AD67" s="352">
        <f>+SUMIF($C$3:$Z$3,$AD$3,C67:Z67)</f>
        <v>0</v>
      </c>
      <c r="AF67" s="353"/>
    </row>
    <row r="68" spans="1:32" s="348" customFormat="1" x14ac:dyDescent="0.2">
      <c r="A68" s="354"/>
      <c r="B68" s="348" t="s">
        <v>35</v>
      </c>
      <c r="C68" s="350">
        <f>+'[1]Balance de Trabajo'!$X$70</f>
        <v>284254</v>
      </c>
      <c r="D68" s="350"/>
      <c r="E68" s="350"/>
      <c r="F68" s="350"/>
      <c r="G68" s="350"/>
      <c r="H68" s="350"/>
      <c r="I68" s="350"/>
      <c r="J68" s="350"/>
      <c r="K68" s="350"/>
      <c r="L68" s="350"/>
      <c r="M68" s="350"/>
      <c r="N68" s="350">
        <v>-12744</v>
      </c>
      <c r="O68" s="350"/>
      <c r="P68" s="350"/>
      <c r="Q68" s="350"/>
      <c r="R68" s="350"/>
      <c r="S68" s="350"/>
      <c r="T68" s="350"/>
      <c r="U68" s="350">
        <v>7135</v>
      </c>
      <c r="V68" s="350"/>
      <c r="W68" s="350"/>
      <c r="X68" s="350"/>
      <c r="Y68" s="350"/>
      <c r="Z68" s="351">
        <f>+ROUND(SUM(C68:Y68),0)</f>
        <v>278645</v>
      </c>
      <c r="AA68" s="350"/>
      <c r="AB68" s="348" t="s">
        <v>35</v>
      </c>
      <c r="AC68" s="350">
        <f>+SUMIF($C$3:$Z$3,$AC$3,C68:Z68)</f>
        <v>278645</v>
      </c>
      <c r="AD68" s="352">
        <f>+SUMIF($C$3:$Z$3,$AD$3,C68:Z68)</f>
        <v>0</v>
      </c>
      <c r="AF68" s="353"/>
    </row>
    <row r="69" spans="1:32" x14ac:dyDescent="0.2">
      <c r="A69" s="91"/>
      <c r="B69" s="90" t="s">
        <v>181</v>
      </c>
      <c r="C69" s="110">
        <f>+'[1]Balance de Trabajo'!$X$72</f>
        <v>0</v>
      </c>
      <c r="D69" s="110">
        <f>+[2]BALANCE!$H$18</f>
        <v>9</v>
      </c>
      <c r="E69" s="110"/>
      <c r="F69" s="110"/>
      <c r="G69" s="110"/>
      <c r="H69" s="110"/>
      <c r="I69" s="110"/>
      <c r="J69" s="110"/>
      <c r="K69" s="110"/>
      <c r="L69" s="110"/>
      <c r="M69" s="110"/>
      <c r="N69" s="110"/>
      <c r="O69" s="110"/>
      <c r="P69" s="110"/>
      <c r="Q69" s="110"/>
      <c r="R69" s="110"/>
      <c r="S69" s="110"/>
      <c r="T69" s="110"/>
      <c r="U69" s="110"/>
      <c r="V69" s="110"/>
      <c r="W69" s="110"/>
      <c r="X69" s="110"/>
      <c r="Y69" s="110">
        <v>-9</v>
      </c>
      <c r="Z69" s="122">
        <f>+ROUND(SUM(C69:Y69),0)</f>
        <v>0</v>
      </c>
      <c r="AA69" s="110"/>
      <c r="AC69" s="110"/>
      <c r="AD69" s="251"/>
      <c r="AF69" s="107"/>
    </row>
    <row r="70" spans="1:32" x14ac:dyDescent="0.2">
      <c r="A70" s="94"/>
      <c r="B70" s="90" t="s">
        <v>50</v>
      </c>
      <c r="C70" s="109">
        <f>+SUM(C71:C76)</f>
        <v>1495913</v>
      </c>
      <c r="D70" s="109"/>
      <c r="E70" s="109"/>
      <c r="F70" s="109"/>
      <c r="G70" s="109"/>
      <c r="H70" s="109"/>
      <c r="I70" s="109"/>
      <c r="J70" s="109"/>
      <c r="K70" s="109"/>
      <c r="L70" s="109"/>
      <c r="M70" s="109"/>
      <c r="N70" s="109"/>
      <c r="O70" s="109"/>
      <c r="P70" s="109"/>
      <c r="Q70" s="109"/>
      <c r="R70" s="109"/>
      <c r="S70" s="109"/>
      <c r="T70" s="109"/>
      <c r="U70" s="109"/>
      <c r="V70" s="109"/>
      <c r="W70" s="109"/>
      <c r="X70" s="109"/>
      <c r="Y70" s="109"/>
      <c r="Z70" s="231">
        <f>+SUM(Z71:Z76)</f>
        <v>1588759</v>
      </c>
      <c r="AA70" s="109"/>
      <c r="AB70" s="90" t="s">
        <v>50</v>
      </c>
      <c r="AC70" s="231">
        <f t="shared" ref="AC70:AD70" si="17">+SUM(AC71:AC76)</f>
        <v>1572162</v>
      </c>
      <c r="AD70" s="231">
        <f t="shared" si="17"/>
        <v>678608</v>
      </c>
    </row>
    <row r="71" spans="1:32" x14ac:dyDescent="0.2">
      <c r="A71" s="91"/>
      <c r="B71" s="89" t="s">
        <v>52</v>
      </c>
      <c r="C71" s="110">
        <f>+'[1]Balance de Trabajo'!$X$74</f>
        <v>503993</v>
      </c>
      <c r="D71" s="110">
        <f>+[2]BALANCE!$H$20</f>
        <v>263309</v>
      </c>
      <c r="E71" s="110"/>
      <c r="F71" s="110"/>
      <c r="G71" s="110"/>
      <c r="H71" s="110"/>
      <c r="I71" s="110"/>
      <c r="J71" s="110"/>
      <c r="K71" s="110"/>
      <c r="L71" s="110"/>
      <c r="M71" s="110"/>
      <c r="N71" s="110"/>
      <c r="O71" s="110"/>
      <c r="P71" s="110"/>
      <c r="Q71" s="110"/>
      <c r="R71" s="110"/>
      <c r="S71" s="110"/>
      <c r="T71" s="110"/>
      <c r="U71" s="110"/>
      <c r="V71" s="110"/>
      <c r="W71" s="110">
        <v>-1</v>
      </c>
      <c r="X71" s="110"/>
      <c r="Y71" s="110">
        <f>+Y28-Y72</f>
        <v>-254975</v>
      </c>
      <c r="Z71" s="122">
        <f>+ROUND(SUM(C71:Y71),0)</f>
        <v>512326</v>
      </c>
      <c r="AA71" s="110"/>
      <c r="AB71" s="89" t="s">
        <v>52</v>
      </c>
      <c r="AC71" s="110">
        <f t="shared" ref="AC71:AC76" si="18">+SUMIF($C$3:$Z$3,$AC$3,C71:Z71)</f>
        <v>503993</v>
      </c>
      <c r="AD71" s="251">
        <f t="shared" ref="AD71:AD76" si="19">+SUMIF($C$3:$Z$3,$AD$3,C71:Z71)</f>
        <v>263309</v>
      </c>
      <c r="AF71" s="107"/>
    </row>
    <row r="72" spans="1:32" x14ac:dyDescent="0.2">
      <c r="A72" s="91"/>
      <c r="B72" s="89" t="s">
        <v>54</v>
      </c>
      <c r="C72" s="110">
        <f>+'[1]Balance de Trabajo'!$X$75</f>
        <v>0</v>
      </c>
      <c r="D72" s="110">
        <f>+[2]BALANCE!$H$21</f>
        <v>407036</v>
      </c>
      <c r="E72" s="110"/>
      <c r="F72" s="110"/>
      <c r="G72" s="110"/>
      <c r="H72" s="110"/>
      <c r="I72" s="110"/>
      <c r="J72" s="110"/>
      <c r="K72" s="110"/>
      <c r="L72" s="110"/>
      <c r="M72" s="110"/>
      <c r="N72" s="110"/>
      <c r="O72" s="110"/>
      <c r="P72" s="110"/>
      <c r="Q72" s="110"/>
      <c r="R72" s="110"/>
      <c r="S72" s="110"/>
      <c r="T72" s="110"/>
      <c r="U72" s="110"/>
      <c r="V72" s="110"/>
      <c r="W72" s="110"/>
      <c r="X72" s="110"/>
      <c r="Y72" s="110">
        <f>-D72</f>
        <v>-407036</v>
      </c>
      <c r="Z72" s="122">
        <f>+ROUND(SUM(C72:Y72),0)</f>
        <v>0</v>
      </c>
      <c r="AA72" s="110"/>
      <c r="AB72" s="89" t="s">
        <v>54</v>
      </c>
      <c r="AC72" s="110">
        <f t="shared" si="18"/>
        <v>0</v>
      </c>
      <c r="AD72" s="251">
        <f t="shared" si="19"/>
        <v>407036</v>
      </c>
      <c r="AF72" s="107"/>
    </row>
    <row r="73" spans="1:32" x14ac:dyDescent="0.2">
      <c r="A73" s="91"/>
      <c r="B73" s="89" t="s">
        <v>56</v>
      </c>
      <c r="C73" s="110">
        <f>+'[1]Balance de Trabajo'!$X$76</f>
        <v>744889</v>
      </c>
      <c r="D73" s="110">
        <v>0</v>
      </c>
      <c r="E73" s="110"/>
      <c r="F73" s="110"/>
      <c r="G73" s="110"/>
      <c r="H73" s="110"/>
      <c r="I73" s="110"/>
      <c r="J73" s="110"/>
      <c r="K73" s="110"/>
      <c r="L73" s="110">
        <f>-L67</f>
        <v>3343</v>
      </c>
      <c r="M73" s="110"/>
      <c r="N73" s="110"/>
      <c r="O73" s="110"/>
      <c r="P73" s="110"/>
      <c r="Q73" s="110"/>
      <c r="R73" s="110"/>
      <c r="S73" s="110"/>
      <c r="T73" s="110"/>
      <c r="U73" s="110"/>
      <c r="V73" s="110"/>
      <c r="W73" s="110"/>
      <c r="X73" s="110"/>
      <c r="Y73" s="110"/>
      <c r="Z73" s="122">
        <f>+ROUND(SUM(C73:Y73),0)+1</f>
        <v>748233</v>
      </c>
      <c r="AA73" s="110"/>
      <c r="AB73" s="89" t="s">
        <v>56</v>
      </c>
      <c r="AC73" s="110">
        <f t="shared" si="18"/>
        <v>748232</v>
      </c>
      <c r="AD73" s="251">
        <f t="shared" si="19"/>
        <v>0</v>
      </c>
      <c r="AF73" s="107"/>
    </row>
    <row r="74" spans="1:32" x14ac:dyDescent="0.2">
      <c r="A74" s="91"/>
      <c r="B74" s="89" t="s">
        <v>58</v>
      </c>
      <c r="C74" s="110">
        <f>+'[1]Balance de Trabajo'!$X$77</f>
        <v>144288</v>
      </c>
      <c r="D74" s="110">
        <v>0</v>
      </c>
      <c r="E74" s="110"/>
      <c r="F74" s="110"/>
      <c r="G74" s="110"/>
      <c r="H74" s="110"/>
      <c r="I74" s="110"/>
      <c r="J74" s="110"/>
      <c r="K74" s="110"/>
      <c r="L74" s="110"/>
      <c r="M74" s="110"/>
      <c r="N74" s="110"/>
      <c r="O74" s="110"/>
      <c r="P74" s="110"/>
      <c r="Q74" s="110"/>
      <c r="R74" s="110"/>
      <c r="S74" s="110"/>
      <c r="T74" s="110"/>
      <c r="U74" s="110"/>
      <c r="V74" s="110"/>
      <c r="W74" s="110"/>
      <c r="X74" s="110"/>
      <c r="Y74" s="110"/>
      <c r="Z74" s="122">
        <f>+ROUND(SUM(C74:Y74),0)</f>
        <v>144288</v>
      </c>
      <c r="AA74" s="110"/>
      <c r="AB74" s="89" t="s">
        <v>58</v>
      </c>
      <c r="AC74" s="110">
        <f t="shared" si="18"/>
        <v>144288</v>
      </c>
      <c r="AD74" s="251">
        <f t="shared" si="19"/>
        <v>0</v>
      </c>
      <c r="AF74" s="107"/>
    </row>
    <row r="75" spans="1:32" x14ac:dyDescent="0.2">
      <c r="A75" s="94"/>
      <c r="B75" s="89" t="s">
        <v>60</v>
      </c>
      <c r="C75" s="110">
        <f>+'[1]Balance de Trabajo'!$X$79</f>
        <v>100916</v>
      </c>
      <c r="D75" s="110">
        <f>+[2]BALANCE!$H$22</f>
        <v>453</v>
      </c>
      <c r="E75" s="110"/>
      <c r="F75" s="110"/>
      <c r="G75" s="110"/>
      <c r="H75" s="110">
        <v>72906</v>
      </c>
      <c r="I75" s="110"/>
      <c r="J75" s="110"/>
      <c r="K75" s="110"/>
      <c r="L75" s="110"/>
      <c r="M75" s="110"/>
      <c r="N75" s="110"/>
      <c r="O75" s="110"/>
      <c r="P75" s="110"/>
      <c r="Q75" s="110"/>
      <c r="R75" s="110"/>
      <c r="S75" s="110"/>
      <c r="T75" s="110"/>
      <c r="U75" s="110"/>
      <c r="V75" s="110"/>
      <c r="W75" s="110"/>
      <c r="X75" s="110"/>
      <c r="Y75" s="110"/>
      <c r="Z75" s="122">
        <f>+ROUND(SUM(C75:Y75),0)</f>
        <v>174275</v>
      </c>
      <c r="AA75" s="110"/>
      <c r="AB75" s="89" t="s">
        <v>60</v>
      </c>
      <c r="AC75" s="110">
        <f t="shared" si="18"/>
        <v>173822</v>
      </c>
      <c r="AD75" s="251">
        <f t="shared" si="19"/>
        <v>453</v>
      </c>
      <c r="AF75" s="107"/>
    </row>
    <row r="76" spans="1:32" x14ac:dyDescent="0.2">
      <c r="A76" s="94"/>
      <c r="B76" s="89" t="s">
        <v>104</v>
      </c>
      <c r="C76" s="110">
        <f>+'[1]Balance de Trabajo'!$X$80</f>
        <v>1827</v>
      </c>
      <c r="D76" s="110">
        <f>+[2]BALANCE!$H$23</f>
        <v>7810</v>
      </c>
      <c r="E76" s="110"/>
      <c r="F76" s="110"/>
      <c r="G76" s="110"/>
      <c r="H76" s="110"/>
      <c r="I76" s="110"/>
      <c r="J76" s="110"/>
      <c r="K76" s="110"/>
      <c r="L76" s="110"/>
      <c r="M76" s="110"/>
      <c r="N76" s="110"/>
      <c r="O76" s="110"/>
      <c r="P76" s="110"/>
      <c r="Q76" s="110"/>
      <c r="R76" s="110"/>
      <c r="S76" s="110"/>
      <c r="T76" s="110"/>
      <c r="U76" s="110"/>
      <c r="V76" s="110"/>
      <c r="W76" s="110"/>
      <c r="X76" s="110"/>
      <c r="Y76" s="110"/>
      <c r="Z76" s="122">
        <f>+ROUND(SUM(C76:Y76),0)</f>
        <v>9637</v>
      </c>
      <c r="AA76" s="110"/>
      <c r="AB76" s="89" t="s">
        <v>104</v>
      </c>
      <c r="AC76" s="110">
        <f t="shared" si="18"/>
        <v>1827</v>
      </c>
      <c r="AD76" s="251">
        <f t="shared" si="19"/>
        <v>7810</v>
      </c>
      <c r="AF76" s="107"/>
    </row>
    <row r="77" spans="1:32" x14ac:dyDescent="0.2">
      <c r="A77" s="94"/>
      <c r="B77" s="118" t="s">
        <v>62</v>
      </c>
      <c r="C77" s="119">
        <f>+C70+C66</f>
        <v>3721012</v>
      </c>
      <c r="D77" s="119">
        <f>+SUM(D66:D76)</f>
        <v>678617</v>
      </c>
      <c r="E77" s="119">
        <f t="shared" ref="E77:Y77" si="20">+SUM(E66:E76)</f>
        <v>0</v>
      </c>
      <c r="F77" s="119">
        <f t="shared" ref="F77" si="21">+SUM(F66:F76)</f>
        <v>0</v>
      </c>
      <c r="G77" s="119"/>
      <c r="H77" s="119"/>
      <c r="I77" s="119"/>
      <c r="J77" s="119"/>
      <c r="K77" s="119"/>
      <c r="L77" s="119">
        <f t="shared" si="20"/>
        <v>0</v>
      </c>
      <c r="M77" s="119"/>
      <c r="N77" s="119"/>
      <c r="O77" s="119"/>
      <c r="P77" s="119"/>
      <c r="Q77" s="119"/>
      <c r="R77" s="119"/>
      <c r="S77" s="119"/>
      <c r="T77" s="119"/>
      <c r="U77" s="119"/>
      <c r="V77" s="119"/>
      <c r="W77" s="119">
        <f t="shared" si="20"/>
        <v>-1</v>
      </c>
      <c r="X77" s="119">
        <f t="shared" si="20"/>
        <v>0</v>
      </c>
      <c r="Y77" s="119">
        <f t="shared" si="20"/>
        <v>-662020</v>
      </c>
      <c r="Z77" s="235">
        <f>+Z70+Z66+Z65</f>
        <v>3724485</v>
      </c>
      <c r="AA77" s="109"/>
      <c r="AB77" s="118" t="s">
        <v>62</v>
      </c>
      <c r="AC77" s="235">
        <f t="shared" ref="AC77:AD77" si="22">+AC70+AC66+AC65</f>
        <v>3707888</v>
      </c>
      <c r="AD77" s="235">
        <f t="shared" si="22"/>
        <v>678608</v>
      </c>
    </row>
    <row r="78" spans="1:32" x14ac:dyDescent="0.2">
      <c r="A78" s="91"/>
      <c r="B78" s="116" t="s">
        <v>64</v>
      </c>
      <c r="C78" s="117">
        <f>+C56+C62+C77</f>
        <v>17690001</v>
      </c>
      <c r="D78" s="117">
        <f>+D77+D62+D56</f>
        <v>681408</v>
      </c>
      <c r="E78" s="117">
        <f t="shared" ref="E78:Y78" si="23">+E77+E62+E56</f>
        <v>0</v>
      </c>
      <c r="F78" s="117">
        <f t="shared" si="23"/>
        <v>0</v>
      </c>
      <c r="G78" s="117"/>
      <c r="H78" s="117"/>
      <c r="I78" s="117"/>
      <c r="J78" s="117"/>
      <c r="K78" s="117"/>
      <c r="L78" s="117">
        <f t="shared" si="23"/>
        <v>0</v>
      </c>
      <c r="M78" s="117"/>
      <c r="N78" s="117"/>
      <c r="O78" s="117"/>
      <c r="P78" s="117"/>
      <c r="Q78" s="117"/>
      <c r="R78" s="117"/>
      <c r="S78" s="117"/>
      <c r="T78" s="117"/>
      <c r="U78" s="117"/>
      <c r="V78" s="117"/>
      <c r="W78" s="117">
        <f t="shared" si="23"/>
        <v>-1</v>
      </c>
      <c r="X78" s="117">
        <f t="shared" si="23"/>
        <v>-3010</v>
      </c>
      <c r="Y78" s="117">
        <f t="shared" si="23"/>
        <v>-662020</v>
      </c>
      <c r="Z78" s="236">
        <f>+Z77+Z62+Z56</f>
        <v>17796069</v>
      </c>
      <c r="AA78" s="109"/>
      <c r="AB78" s="116" t="s">
        <v>64</v>
      </c>
      <c r="AC78" s="236">
        <f t="shared" ref="AC78:AD78" si="24">+AC77+AC62+AC56</f>
        <v>17779691</v>
      </c>
      <c r="AD78" s="236">
        <f t="shared" si="24"/>
        <v>681399</v>
      </c>
    </row>
    <row r="79" spans="1:32" x14ac:dyDescent="0.2">
      <c r="B79" s="89" t="s">
        <v>156</v>
      </c>
      <c r="C79" s="122">
        <f>+C78-C40</f>
        <v>0</v>
      </c>
      <c r="D79" s="122">
        <f>+D78-D40</f>
        <v>0</v>
      </c>
      <c r="E79" s="122">
        <f t="shared" ref="E79:Y79" si="25">+E78-E40</f>
        <v>0</v>
      </c>
      <c r="F79" s="122">
        <f t="shared" si="25"/>
        <v>0</v>
      </c>
      <c r="G79" s="122"/>
      <c r="H79" s="122"/>
      <c r="I79" s="122"/>
      <c r="J79" s="122"/>
      <c r="K79" s="122"/>
      <c r="L79" s="122">
        <f t="shared" si="25"/>
        <v>0</v>
      </c>
      <c r="M79" s="122"/>
      <c r="N79" s="122"/>
      <c r="O79" s="122"/>
      <c r="P79" s="122"/>
      <c r="Q79" s="122"/>
      <c r="R79" s="122"/>
      <c r="S79" s="122"/>
      <c r="T79" s="122"/>
      <c r="U79" s="122"/>
      <c r="V79" s="122"/>
      <c r="W79" s="122">
        <f t="shared" si="25"/>
        <v>-1</v>
      </c>
      <c r="X79" s="122">
        <f>+X78-X40</f>
        <v>0</v>
      </c>
      <c r="Y79" s="122">
        <f t="shared" si="25"/>
        <v>0</v>
      </c>
      <c r="Z79" s="122">
        <f>+Z78-Z40</f>
        <v>0</v>
      </c>
      <c r="AC79" s="122">
        <f t="shared" ref="AC79:AD79" si="26">+AC78-AC40</f>
        <v>0</v>
      </c>
      <c r="AD79" s="122">
        <f t="shared" si="26"/>
        <v>-9</v>
      </c>
    </row>
    <row r="80" spans="1:32" x14ac:dyDescent="0.2">
      <c r="B80" s="98"/>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230"/>
      <c r="AA80" s="114"/>
      <c r="AB80" s="98"/>
      <c r="AC80" s="114"/>
      <c r="AD80" s="114"/>
    </row>
    <row r="81" spans="2:30" x14ac:dyDescent="0.2">
      <c r="B81" s="97" t="s">
        <v>65</v>
      </c>
      <c r="C81" s="102">
        <f>+SUM(C82:C82)</f>
        <v>1139702</v>
      </c>
      <c r="D81" s="89"/>
      <c r="E81" s="89"/>
      <c r="F81" s="89"/>
      <c r="G81" s="89"/>
      <c r="H81" s="89"/>
      <c r="I81" s="89"/>
      <c r="J81" s="89"/>
      <c r="K81" s="89"/>
      <c r="L81" s="89"/>
      <c r="M81" s="89"/>
      <c r="N81" s="89"/>
      <c r="O81" s="89"/>
      <c r="P81" s="89"/>
      <c r="Q81" s="89"/>
      <c r="R81" s="89"/>
      <c r="S81" s="89"/>
      <c r="T81" s="89"/>
      <c r="U81" s="89"/>
      <c r="V81" s="89"/>
      <c r="W81" s="89"/>
      <c r="X81" s="89"/>
      <c r="Y81" s="102"/>
      <c r="Z81" s="230">
        <f>+Z82</f>
        <v>1224445</v>
      </c>
      <c r="AA81" s="102"/>
      <c r="AB81" s="97" t="s">
        <v>65</v>
      </c>
      <c r="AC81" s="230">
        <f t="shared" ref="AC81:AD81" si="27">+AC82</f>
        <v>1139702</v>
      </c>
      <c r="AD81" s="230">
        <f t="shared" si="27"/>
        <v>761131</v>
      </c>
    </row>
    <row r="82" spans="2:30" x14ac:dyDescent="0.2">
      <c r="B82" s="99" t="s">
        <v>67</v>
      </c>
      <c r="C82" s="115">
        <f>+'[1]Pérdidas y ganancias'!$J$9</f>
        <v>1139702</v>
      </c>
      <c r="D82" s="115">
        <f>+[2]PL!$D$11</f>
        <v>761131</v>
      </c>
      <c r="E82" s="115"/>
      <c r="F82" s="115"/>
      <c r="G82" s="115"/>
      <c r="H82" s="115"/>
      <c r="I82" s="115"/>
      <c r="J82" s="115"/>
      <c r="K82" s="115"/>
      <c r="L82" s="115"/>
      <c r="M82" s="115"/>
      <c r="N82" s="115"/>
      <c r="O82" s="115"/>
      <c r="P82" s="115"/>
      <c r="Q82" s="115"/>
      <c r="R82" s="115"/>
      <c r="S82" s="115"/>
      <c r="T82" s="115"/>
      <c r="U82" s="115"/>
      <c r="V82" s="115"/>
      <c r="W82" s="115"/>
      <c r="X82" s="115"/>
      <c r="Y82" s="110">
        <v>-676388.34000000008</v>
      </c>
      <c r="Z82" s="122">
        <f>+ROUND(SUM(C82:Y82),0)</f>
        <v>1224445</v>
      </c>
      <c r="AA82" s="115"/>
      <c r="AB82" s="99" t="s">
        <v>67</v>
      </c>
      <c r="AC82" s="110">
        <f>+SUMIF($C$3:$Z$3,$AC$3,C82:Z82)</f>
        <v>1139702</v>
      </c>
      <c r="AD82" s="251">
        <f>+SUMIF($C$3:$Z$3,$AD$3,C82:Z82)</f>
        <v>761131</v>
      </c>
    </row>
    <row r="83" spans="2:30" x14ac:dyDescent="0.2">
      <c r="B83" s="100" t="s">
        <v>68</v>
      </c>
      <c r="C83" s="102">
        <f>+'[1]Pérdidas y ganancias'!$J$13</f>
        <v>1769278</v>
      </c>
      <c r="D83" s="102"/>
      <c r="E83" s="102"/>
      <c r="F83" s="102"/>
      <c r="G83" s="102"/>
      <c r="H83" s="102"/>
      <c r="I83" s="102"/>
      <c r="J83" s="102"/>
      <c r="K83" s="102"/>
      <c r="L83" s="102"/>
      <c r="M83" s="102"/>
      <c r="N83" s="102"/>
      <c r="O83" s="102"/>
      <c r="P83" s="102"/>
      <c r="Q83" s="102"/>
      <c r="R83" s="102"/>
      <c r="S83" s="102"/>
      <c r="T83" s="102"/>
      <c r="U83" s="102"/>
      <c r="V83" s="102"/>
      <c r="W83" s="102"/>
      <c r="X83" s="102"/>
      <c r="Y83" s="102"/>
      <c r="Z83" s="230">
        <f>+SUM(C83:Y83)</f>
        <v>1769278</v>
      </c>
      <c r="AA83" s="102"/>
      <c r="AB83" s="100" t="s">
        <v>68</v>
      </c>
      <c r="AC83" s="109">
        <f>+SUMIF($C$3:$Z$3,$AC$3,C83:Z83)</f>
        <v>1769278</v>
      </c>
      <c r="AD83" s="251">
        <f>+SUMIF($C$3:$Z$3,$AD$3,C83:Z83)</f>
        <v>0</v>
      </c>
    </row>
    <row r="84" spans="2:30" x14ac:dyDescent="0.2">
      <c r="B84" s="97" t="s">
        <v>69</v>
      </c>
      <c r="C84" s="102">
        <f>+SUM(C85:C86)</f>
        <v>-1287131</v>
      </c>
      <c r="D84" s="102"/>
      <c r="E84" s="102"/>
      <c r="F84" s="102"/>
      <c r="G84" s="102"/>
      <c r="H84" s="102"/>
      <c r="I84" s="102"/>
      <c r="J84" s="102"/>
      <c r="K84" s="102"/>
      <c r="L84" s="102"/>
      <c r="M84" s="102"/>
      <c r="N84" s="102"/>
      <c r="O84" s="102"/>
      <c r="P84" s="102"/>
      <c r="Q84" s="102"/>
      <c r="R84" s="102"/>
      <c r="S84" s="102"/>
      <c r="T84" s="102"/>
      <c r="U84" s="102"/>
      <c r="V84" s="102"/>
      <c r="W84" s="102"/>
      <c r="X84" s="102"/>
      <c r="Y84" s="102"/>
      <c r="Z84" s="230">
        <f>+SUM(Z85:Z86)</f>
        <v>-1337842</v>
      </c>
      <c r="AA84" s="102"/>
      <c r="AB84" s="97" t="s">
        <v>69</v>
      </c>
      <c r="AC84" s="230">
        <f>+SUM(AC85:AC86)</f>
        <v>-1287131</v>
      </c>
      <c r="AD84" s="230">
        <f>+SUM(AD85:AD86)</f>
        <v>-727099</v>
      </c>
    </row>
    <row r="85" spans="2:30" x14ac:dyDescent="0.2">
      <c r="B85" s="99" t="s">
        <v>70</v>
      </c>
      <c r="C85" s="115">
        <f>+'[1]Pérdidas y ganancias'!$J$15</f>
        <v>-511681</v>
      </c>
      <c r="D85" s="115">
        <f>+[2]PL!$D$13</f>
        <v>-9151</v>
      </c>
      <c r="E85" s="115"/>
      <c r="F85" s="115"/>
      <c r="G85" s="115"/>
      <c r="H85" s="115"/>
      <c r="I85" s="115"/>
      <c r="J85" s="115"/>
      <c r="K85" s="115"/>
      <c r="L85" s="115"/>
      <c r="M85" s="115"/>
      <c r="N85" s="115"/>
      <c r="O85" s="115"/>
      <c r="P85" s="115"/>
      <c r="Q85" s="115"/>
      <c r="R85" s="115"/>
      <c r="S85" s="115"/>
      <c r="T85" s="115"/>
      <c r="U85" s="115"/>
      <c r="V85" s="115"/>
      <c r="W85" s="115"/>
      <c r="X85" s="115"/>
      <c r="Y85" s="115"/>
      <c r="Z85" s="122">
        <f>+ROUND(SUM(C85:Y85),0)</f>
        <v>-520832</v>
      </c>
      <c r="AA85" s="115"/>
      <c r="AB85" s="99" t="s">
        <v>70</v>
      </c>
      <c r="AC85" s="110">
        <f>+SUMIF($C$3:$Z$3,$AC$3,C85:Z85)</f>
        <v>-511681</v>
      </c>
      <c r="AD85" s="251">
        <f>+SUMIF($C$3:$Z$3,$AD$3,C85:Z85)</f>
        <v>-9151</v>
      </c>
    </row>
    <row r="86" spans="2:30" x14ac:dyDescent="0.2">
      <c r="B86" s="99" t="s">
        <v>71</v>
      </c>
      <c r="C86" s="115">
        <f>+'[1]Pérdidas y ganancias'!$J$17</f>
        <v>-775450</v>
      </c>
      <c r="D86" s="115">
        <f>+[2]PL!$D$14</f>
        <v>-717948</v>
      </c>
      <c r="E86" s="115"/>
      <c r="F86" s="115"/>
      <c r="G86" s="115"/>
      <c r="H86" s="115"/>
      <c r="I86" s="115"/>
      <c r="J86" s="115"/>
      <c r="K86" s="115"/>
      <c r="L86" s="115"/>
      <c r="M86" s="115"/>
      <c r="N86" s="115"/>
      <c r="O86" s="115"/>
      <c r="P86" s="115"/>
      <c r="Q86" s="115"/>
      <c r="R86" s="115"/>
      <c r="S86" s="115"/>
      <c r="T86" s="115"/>
      <c r="U86" s="115"/>
      <c r="V86" s="115"/>
      <c r="W86" s="115"/>
      <c r="X86" s="115"/>
      <c r="Y86" s="110">
        <f>-Y82</f>
        <v>676388.34000000008</v>
      </c>
      <c r="Z86" s="122">
        <f>+ROUND(SUM(C86:Y86),0)</f>
        <v>-817010</v>
      </c>
      <c r="AA86" s="115"/>
      <c r="AB86" s="99" t="s">
        <v>71</v>
      </c>
      <c r="AC86" s="110">
        <f>+SUMIF($C$3:$Z$3,$AC$3,C86:Z86)</f>
        <v>-775450</v>
      </c>
      <c r="AD86" s="251">
        <f>+SUMIF($C$3:$Z$3,$AD$3,C86:Z86)</f>
        <v>-717948</v>
      </c>
    </row>
    <row r="87" spans="2:30" x14ac:dyDescent="0.2">
      <c r="B87" s="97" t="s">
        <v>72</v>
      </c>
      <c r="C87" s="102">
        <f>+SUM(C88:C88)</f>
        <v>95960</v>
      </c>
      <c r="D87" s="102"/>
      <c r="E87" s="102"/>
      <c r="F87" s="102"/>
      <c r="G87" s="102"/>
      <c r="H87" s="102"/>
      <c r="I87" s="102"/>
      <c r="J87" s="102"/>
      <c r="K87" s="102"/>
      <c r="L87" s="102"/>
      <c r="M87" s="102"/>
      <c r="N87" s="102"/>
      <c r="O87" s="102"/>
      <c r="P87" s="102"/>
      <c r="Q87" s="102"/>
      <c r="R87" s="102"/>
      <c r="S87" s="102"/>
      <c r="T87" s="102"/>
      <c r="U87" s="102"/>
      <c r="V87" s="102"/>
      <c r="W87" s="102"/>
      <c r="X87" s="102"/>
      <c r="Y87" s="102"/>
      <c r="Z87" s="230">
        <f>+Z88</f>
        <v>0</v>
      </c>
      <c r="AA87" s="102"/>
      <c r="AB87" s="97" t="s">
        <v>72</v>
      </c>
      <c r="AC87" s="230">
        <f t="shared" ref="AC87:AD87" si="28">+AC88</f>
        <v>0</v>
      </c>
      <c r="AD87" s="230">
        <f t="shared" si="28"/>
        <v>0</v>
      </c>
    </row>
    <row r="88" spans="2:30" x14ac:dyDescent="0.2">
      <c r="B88" s="99" t="s">
        <v>73</v>
      </c>
      <c r="C88" s="101">
        <f>+'[1]Pérdidas y ganancias'!$J$21</f>
        <v>95960</v>
      </c>
      <c r="D88" s="115"/>
      <c r="E88" s="115"/>
      <c r="F88" s="115"/>
      <c r="G88" s="115"/>
      <c r="H88" s="115"/>
      <c r="I88" s="115"/>
      <c r="J88" s="115"/>
      <c r="K88" s="115"/>
      <c r="L88" s="115"/>
      <c r="M88" s="115"/>
      <c r="N88" s="115"/>
      <c r="O88" s="115"/>
      <c r="P88" s="115">
        <f>-C88</f>
        <v>-95960</v>
      </c>
      <c r="Q88" s="115"/>
      <c r="R88" s="115"/>
      <c r="S88" s="115"/>
      <c r="T88" s="115"/>
      <c r="U88" s="115"/>
      <c r="V88" s="115"/>
      <c r="W88" s="115"/>
      <c r="X88" s="115"/>
      <c r="Y88" s="115"/>
      <c r="Z88" s="122">
        <f>+SUM(C88:Y88)</f>
        <v>0</v>
      </c>
      <c r="AA88" s="115"/>
      <c r="AB88" s="99" t="s">
        <v>73</v>
      </c>
      <c r="AC88" s="110">
        <f>+SUMIF($C$3:$Z$3,$AC$3,C88:Z88)</f>
        <v>0</v>
      </c>
      <c r="AD88" s="251">
        <f>+SUMIF($C$3:$Z$3,$AD$3,C88:Z88)</f>
        <v>0</v>
      </c>
    </row>
    <row r="89" spans="2:30" x14ac:dyDescent="0.2">
      <c r="B89" s="97" t="s">
        <v>74</v>
      </c>
      <c r="C89" s="102">
        <f>+SUM(C90:C92)</f>
        <v>-1464100</v>
      </c>
      <c r="D89" s="102"/>
      <c r="E89" s="102"/>
      <c r="F89" s="102"/>
      <c r="G89" s="102"/>
      <c r="H89" s="102"/>
      <c r="I89" s="102"/>
      <c r="J89" s="102"/>
      <c r="K89" s="102"/>
      <c r="L89" s="102"/>
      <c r="M89" s="102"/>
      <c r="N89" s="102"/>
      <c r="O89" s="102"/>
      <c r="P89" s="102"/>
      <c r="Q89" s="102"/>
      <c r="R89" s="102"/>
      <c r="S89" s="102"/>
      <c r="T89" s="102"/>
      <c r="U89" s="102"/>
      <c r="V89" s="102"/>
      <c r="W89" s="102"/>
      <c r="X89" s="102"/>
      <c r="Y89" s="102"/>
      <c r="Z89" s="230">
        <f>+SUM(Z90:Z92)</f>
        <v>-1451600</v>
      </c>
      <c r="AA89" s="102"/>
      <c r="AB89" s="97" t="s">
        <v>74</v>
      </c>
      <c r="AC89" s="230">
        <f>+SUM(AC90:AC92)</f>
        <v>-1451600</v>
      </c>
      <c r="AD89" s="230">
        <f t="shared" ref="AD89" si="29">+SUM(AD90:AD92)</f>
        <v>0</v>
      </c>
    </row>
    <row r="90" spans="2:30" x14ac:dyDescent="0.2">
      <c r="B90" s="98" t="s">
        <v>75</v>
      </c>
      <c r="C90" s="115">
        <f>+'[1]Pérdidas y ganancias'!$J$23</f>
        <v>-1178490</v>
      </c>
      <c r="D90" s="115"/>
      <c r="E90" s="115"/>
      <c r="F90" s="115"/>
      <c r="G90" s="115"/>
      <c r="H90" s="115"/>
      <c r="I90" s="115"/>
      <c r="J90" s="115"/>
      <c r="K90" s="115"/>
      <c r="L90" s="115"/>
      <c r="M90" s="115"/>
      <c r="N90" s="115"/>
      <c r="O90" s="115"/>
      <c r="P90" s="115"/>
      <c r="Q90" s="115"/>
      <c r="R90" s="115">
        <v>9500</v>
      </c>
      <c r="S90" s="115"/>
      <c r="T90" s="115"/>
      <c r="U90" s="115"/>
      <c r="V90" s="115"/>
      <c r="W90" s="115"/>
      <c r="X90" s="115"/>
      <c r="Y90" s="115"/>
      <c r="Z90" s="122">
        <f>+ROUND(SUM(C90:Y90),0)</f>
        <v>-1168990</v>
      </c>
      <c r="AA90" s="115"/>
      <c r="AB90" s="98" t="s">
        <v>75</v>
      </c>
      <c r="AC90" s="110">
        <f>+SUMIF($C$3:$Z$3,$AC$3,C90:Z90)</f>
        <v>-1168990</v>
      </c>
      <c r="AD90" s="251">
        <f>+SUMIF($C$3:$Z$3,$AD$3,C90:Z90)</f>
        <v>0</v>
      </c>
    </row>
    <row r="91" spans="2:30" x14ac:dyDescent="0.2">
      <c r="B91" s="98" t="s">
        <v>76</v>
      </c>
      <c r="C91" s="115">
        <f>+'[1]Pérdidas y ganancias'!$J$24</f>
        <v>-285610</v>
      </c>
      <c r="D91" s="115"/>
      <c r="E91" s="115"/>
      <c r="F91" s="115"/>
      <c r="G91" s="115"/>
      <c r="H91" s="115"/>
      <c r="I91" s="115"/>
      <c r="J91" s="115"/>
      <c r="K91" s="115"/>
      <c r="L91" s="115"/>
      <c r="M91" s="115"/>
      <c r="N91" s="115"/>
      <c r="O91" s="115"/>
      <c r="P91" s="115"/>
      <c r="Q91" s="115"/>
      <c r="R91" s="115">
        <v>3000</v>
      </c>
      <c r="S91" s="115"/>
      <c r="T91" s="115"/>
      <c r="U91" s="115"/>
      <c r="V91" s="115"/>
      <c r="W91" s="115"/>
      <c r="X91" s="115"/>
      <c r="Y91" s="115"/>
      <c r="Z91" s="122">
        <f>+ROUND(SUM(C91:Y91),0)</f>
        <v>-282610</v>
      </c>
      <c r="AA91" s="115"/>
      <c r="AB91" s="98" t="s">
        <v>76</v>
      </c>
      <c r="AC91" s="110">
        <f>+SUMIF($C$3:$Z$3,$AC$3,C91:Z91)</f>
        <v>-282610</v>
      </c>
      <c r="AD91" s="251">
        <f>+SUMIF($C$3:$Z$3,$AD$3,C91:Z91)</f>
        <v>0</v>
      </c>
    </row>
    <row r="92" spans="2:30" x14ac:dyDescent="0.2">
      <c r="B92" s="98" t="s">
        <v>77</v>
      </c>
      <c r="C92" s="115">
        <v>0</v>
      </c>
      <c r="D92" s="115"/>
      <c r="E92" s="115"/>
      <c r="F92" s="115"/>
      <c r="G92" s="115"/>
      <c r="H92" s="115"/>
      <c r="I92" s="115"/>
      <c r="J92" s="115"/>
      <c r="K92" s="115"/>
      <c r="L92" s="115"/>
      <c r="M92" s="115"/>
      <c r="N92" s="115"/>
      <c r="O92" s="115"/>
      <c r="P92" s="115"/>
      <c r="Q92" s="115"/>
      <c r="R92" s="115"/>
      <c r="S92" s="115"/>
      <c r="T92" s="115"/>
      <c r="U92" s="115"/>
      <c r="V92" s="115"/>
      <c r="W92" s="115"/>
      <c r="X92" s="115"/>
      <c r="Y92" s="115"/>
      <c r="Z92" s="122">
        <f>+SUM(C92:Y92)</f>
        <v>0</v>
      </c>
      <c r="AA92" s="115"/>
      <c r="AB92" s="98" t="s">
        <v>77</v>
      </c>
      <c r="AC92" s="110">
        <f>+SUMIF($C$3:$Z$3,$AC$3,C92:Z92)</f>
        <v>0</v>
      </c>
      <c r="AD92" s="251">
        <f>+SUMIF($C$3:$Z$3,$AD$3,C92:Z92)</f>
        <v>0</v>
      </c>
    </row>
    <row r="93" spans="2:30" x14ac:dyDescent="0.2">
      <c r="B93" s="97" t="s">
        <v>78</v>
      </c>
      <c r="C93" s="102">
        <f>+SUM(C94:C96)</f>
        <v>-790313</v>
      </c>
      <c r="D93" s="102"/>
      <c r="E93" s="102"/>
      <c r="F93" s="102"/>
      <c r="G93" s="102"/>
      <c r="H93" s="102"/>
      <c r="I93" s="102"/>
      <c r="J93" s="102"/>
      <c r="K93" s="102"/>
      <c r="L93" s="102"/>
      <c r="M93" s="102"/>
      <c r="N93" s="102"/>
      <c r="O93" s="102"/>
      <c r="P93" s="102"/>
      <c r="Q93" s="102"/>
      <c r="R93" s="102"/>
      <c r="S93" s="102"/>
      <c r="T93" s="102"/>
      <c r="U93" s="102"/>
      <c r="V93" s="102"/>
      <c r="W93" s="102"/>
      <c r="X93" s="102"/>
      <c r="Y93" s="102"/>
      <c r="Z93" s="230">
        <f>+SUM(Z94:Z96)</f>
        <v>-836430</v>
      </c>
      <c r="AA93" s="102"/>
      <c r="AB93" s="97" t="s">
        <v>78</v>
      </c>
      <c r="AC93" s="230">
        <f>+SUM(AC94:AC96)</f>
        <v>-802813</v>
      </c>
      <c r="AD93" s="230">
        <f>+SUM(AD94:AD96)</f>
        <v>-33617</v>
      </c>
    </row>
    <row r="94" spans="2:30" x14ac:dyDescent="0.2">
      <c r="B94" s="98" t="s">
        <v>79</v>
      </c>
      <c r="C94" s="115">
        <f>+'[1]Pérdidas y ganancias'!$J$27</f>
        <v>-791160</v>
      </c>
      <c r="D94" s="115">
        <f>+[2]PL!$D$18</f>
        <v>-17580</v>
      </c>
      <c r="E94" s="115"/>
      <c r="F94" s="115"/>
      <c r="G94" s="115"/>
      <c r="H94" s="115"/>
      <c r="I94" s="115"/>
      <c r="J94" s="115"/>
      <c r="K94" s="115"/>
      <c r="L94" s="115"/>
      <c r="M94" s="115"/>
      <c r="N94" s="115"/>
      <c r="O94" s="115"/>
      <c r="P94" s="115"/>
      <c r="Q94" s="115"/>
      <c r="R94" s="115">
        <v>-12500</v>
      </c>
      <c r="S94" s="115"/>
      <c r="T94" s="115"/>
      <c r="U94" s="115"/>
      <c r="V94" s="115"/>
      <c r="W94" s="115"/>
      <c r="X94" s="115"/>
      <c r="Y94" s="115"/>
      <c r="Z94" s="122">
        <f t="shared" ref="Z94:Z100" si="30">+ROUND(SUM(C94:Y94),0)</f>
        <v>-821240</v>
      </c>
      <c r="AA94" s="115"/>
      <c r="AB94" s="98" t="s">
        <v>79</v>
      </c>
      <c r="AC94" s="110">
        <f t="shared" ref="AC94:AC100" si="31">+SUMIF($C$3:$Z$3,$AC$3,C94:Z94)</f>
        <v>-803660</v>
      </c>
      <c r="AD94" s="251">
        <f t="shared" ref="AD94:AD100" si="32">+SUMIF($C$3:$Z$3,$AD$3,C94:Z94)</f>
        <v>-17580</v>
      </c>
    </row>
    <row r="95" spans="2:30" x14ac:dyDescent="0.2">
      <c r="B95" s="98" t="s">
        <v>80</v>
      </c>
      <c r="C95" s="115">
        <f>+'[1]Pérdidas y ganancias'!$J$28</f>
        <v>847</v>
      </c>
      <c r="D95" s="115">
        <f>+[2]PL!$D$19</f>
        <v>-3653</v>
      </c>
      <c r="E95" s="115"/>
      <c r="F95" s="115"/>
      <c r="G95" s="115"/>
      <c r="H95" s="115"/>
      <c r="I95" s="115"/>
      <c r="J95" s="115"/>
      <c r="K95" s="115"/>
      <c r="L95" s="115"/>
      <c r="M95" s="115"/>
      <c r="N95" s="115"/>
      <c r="O95" s="115"/>
      <c r="P95" s="115"/>
      <c r="Q95" s="115"/>
      <c r="R95" s="115"/>
      <c r="S95" s="115"/>
      <c r="T95" s="115"/>
      <c r="U95" s="115"/>
      <c r="V95" s="115"/>
      <c r="W95" s="115"/>
      <c r="X95" s="115"/>
      <c r="Y95" s="115"/>
      <c r="Z95" s="122">
        <f t="shared" si="30"/>
        <v>-2806</v>
      </c>
      <c r="AA95" s="115"/>
      <c r="AB95" s="98" t="s">
        <v>80</v>
      </c>
      <c r="AC95" s="110">
        <f t="shared" si="31"/>
        <v>847</v>
      </c>
      <c r="AD95" s="251">
        <f t="shared" si="32"/>
        <v>-3653</v>
      </c>
    </row>
    <row r="96" spans="2:30" x14ac:dyDescent="0.2">
      <c r="B96" s="98" t="s">
        <v>182</v>
      </c>
      <c r="C96" s="115">
        <f>+'[1]Pérdidas y ganancias'!$J$29</f>
        <v>0</v>
      </c>
      <c r="D96" s="115">
        <f>+[2]PL!$D$20</f>
        <v>-12384</v>
      </c>
      <c r="E96" s="115"/>
      <c r="F96" s="115"/>
      <c r="G96" s="115"/>
      <c r="H96" s="115"/>
      <c r="I96" s="115"/>
      <c r="J96" s="115"/>
      <c r="K96" s="115"/>
      <c r="L96" s="115"/>
      <c r="M96" s="115"/>
      <c r="N96" s="115"/>
      <c r="O96" s="115"/>
      <c r="P96" s="115"/>
      <c r="Q96" s="115"/>
      <c r="R96" s="115"/>
      <c r="S96" s="115"/>
      <c r="T96" s="115"/>
      <c r="U96" s="115"/>
      <c r="V96" s="115"/>
      <c r="W96" s="115"/>
      <c r="X96" s="115"/>
      <c r="Y96" s="115"/>
      <c r="Z96" s="122">
        <f t="shared" si="30"/>
        <v>-12384</v>
      </c>
      <c r="AA96" s="115"/>
      <c r="AB96" s="98" t="s">
        <v>182</v>
      </c>
      <c r="AC96" s="110">
        <f t="shared" si="31"/>
        <v>0</v>
      </c>
      <c r="AD96" s="251">
        <f t="shared" si="32"/>
        <v>-12384</v>
      </c>
    </row>
    <row r="97" spans="2:30" x14ac:dyDescent="0.2">
      <c r="B97" s="100" t="s">
        <v>81</v>
      </c>
      <c r="C97" s="102">
        <f>+'[1]Pérdidas y ganancias'!$F$32</f>
        <v>-940440</v>
      </c>
      <c r="D97" s="102"/>
      <c r="E97" s="102">
        <f>-E99</f>
        <v>-2813</v>
      </c>
      <c r="F97" s="102"/>
      <c r="G97" s="102"/>
      <c r="H97" s="102"/>
      <c r="I97" s="102"/>
      <c r="J97" s="102"/>
      <c r="K97" s="102"/>
      <c r="L97" s="102"/>
      <c r="M97" s="102"/>
      <c r="N97" s="102"/>
      <c r="O97" s="102"/>
      <c r="P97" s="102"/>
      <c r="Q97" s="102"/>
      <c r="R97" s="102"/>
      <c r="S97" s="102"/>
      <c r="T97" s="102"/>
      <c r="U97" s="102"/>
      <c r="V97" s="102"/>
      <c r="W97" s="102"/>
      <c r="X97" s="102"/>
      <c r="Y97" s="102"/>
      <c r="Z97" s="231">
        <f t="shared" si="30"/>
        <v>-943253</v>
      </c>
      <c r="AA97" s="102"/>
      <c r="AB97" s="100" t="s">
        <v>81</v>
      </c>
      <c r="AC97" s="109">
        <f t="shared" si="31"/>
        <v>-943253</v>
      </c>
      <c r="AD97" s="250">
        <f t="shared" si="32"/>
        <v>0</v>
      </c>
    </row>
    <row r="98" spans="2:30" x14ac:dyDescent="0.2">
      <c r="B98" s="100" t="s">
        <v>83</v>
      </c>
      <c r="C98" s="102">
        <f>+'[1]Pérdidas y ganancias'!$F$34</f>
        <v>30055</v>
      </c>
      <c r="D98" s="102"/>
      <c r="E98" s="102"/>
      <c r="F98" s="102"/>
      <c r="G98" s="102"/>
      <c r="H98" s="102"/>
      <c r="I98" s="102"/>
      <c r="J98" s="102"/>
      <c r="K98" s="102"/>
      <c r="L98" s="102"/>
      <c r="M98" s="102"/>
      <c r="N98" s="102"/>
      <c r="O98" s="102"/>
      <c r="P98" s="102">
        <f>-P88</f>
        <v>95960</v>
      </c>
      <c r="Q98" s="102"/>
      <c r="R98" s="102"/>
      <c r="S98" s="102"/>
      <c r="T98" s="102"/>
      <c r="U98" s="102"/>
      <c r="V98" s="102"/>
      <c r="W98" s="102"/>
      <c r="X98" s="102"/>
      <c r="Y98" s="102"/>
      <c r="Z98" s="231">
        <f t="shared" si="30"/>
        <v>126015</v>
      </c>
      <c r="AA98" s="102"/>
      <c r="AB98" s="100" t="s">
        <v>83</v>
      </c>
      <c r="AC98" s="109">
        <f t="shared" si="31"/>
        <v>126015</v>
      </c>
      <c r="AD98" s="250">
        <f t="shared" si="32"/>
        <v>0</v>
      </c>
    </row>
    <row r="99" spans="2:30" x14ac:dyDescent="0.2">
      <c r="B99" s="100" t="s">
        <v>183</v>
      </c>
      <c r="C99" s="102">
        <f>+'[1]Pérdidas y ganancias'!$F$39</f>
        <v>-4326</v>
      </c>
      <c r="D99" s="102"/>
      <c r="E99" s="102">
        <v>2813</v>
      </c>
      <c r="F99" s="102"/>
      <c r="G99" s="102"/>
      <c r="H99" s="102"/>
      <c r="I99" s="102"/>
      <c r="J99" s="102"/>
      <c r="K99" s="102"/>
      <c r="L99" s="102"/>
      <c r="M99" s="102"/>
      <c r="N99" s="102"/>
      <c r="O99" s="102"/>
      <c r="P99" s="102"/>
      <c r="Q99" s="102"/>
      <c r="R99" s="102"/>
      <c r="S99" s="102"/>
      <c r="T99" s="102"/>
      <c r="U99" s="102"/>
      <c r="V99" s="102"/>
      <c r="W99" s="102"/>
      <c r="X99" s="102"/>
      <c r="Y99" s="102"/>
      <c r="Z99" s="231">
        <f t="shared" si="30"/>
        <v>-1513</v>
      </c>
      <c r="AA99" s="102"/>
      <c r="AB99" s="100" t="s">
        <v>183</v>
      </c>
      <c r="AC99" s="109">
        <f t="shared" si="31"/>
        <v>-1513</v>
      </c>
      <c r="AD99" s="250">
        <f t="shared" si="32"/>
        <v>0</v>
      </c>
    </row>
    <row r="100" spans="2:30" x14ac:dyDescent="0.2">
      <c r="B100" s="103" t="s">
        <v>84</v>
      </c>
      <c r="C100" s="104">
        <f>+'[1]Pérdidas y ganancias'!$F$41</f>
        <v>-510</v>
      </c>
      <c r="D100" s="104">
        <f>+[2]PL!$D$23</f>
        <v>9</v>
      </c>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231">
        <f t="shared" si="30"/>
        <v>-501</v>
      </c>
      <c r="AA100" s="104"/>
      <c r="AB100" s="103" t="s">
        <v>84</v>
      </c>
      <c r="AC100" s="109">
        <f t="shared" si="31"/>
        <v>-510</v>
      </c>
      <c r="AD100" s="250">
        <f t="shared" si="32"/>
        <v>9</v>
      </c>
    </row>
    <row r="101" spans="2:30" x14ac:dyDescent="0.2">
      <c r="B101" s="126" t="s">
        <v>85</v>
      </c>
      <c r="C101" s="127">
        <f>+C98+C97+C93+C89+C87+C84+C81+C100+C83+C99</f>
        <v>-1451825</v>
      </c>
      <c r="D101" s="127">
        <f>+SUM(D81:D100)</f>
        <v>424</v>
      </c>
      <c r="E101" s="127">
        <f>+SUM(E81:E100)</f>
        <v>0</v>
      </c>
      <c r="F101" s="127">
        <f>+SUM(F81:F100)</f>
        <v>0</v>
      </c>
      <c r="G101" s="127"/>
      <c r="H101" s="127"/>
      <c r="I101" s="127"/>
      <c r="J101" s="127"/>
      <c r="K101" s="127"/>
      <c r="L101" s="127">
        <f t="shared" ref="L101:Y101" si="33">+SUM(L81:L100)</f>
        <v>0</v>
      </c>
      <c r="M101" s="127"/>
      <c r="N101" s="127"/>
      <c r="O101" s="127"/>
      <c r="P101" s="127"/>
      <c r="Q101" s="127"/>
      <c r="R101" s="127"/>
      <c r="S101" s="127"/>
      <c r="T101" s="127"/>
      <c r="U101" s="127"/>
      <c r="V101" s="127"/>
      <c r="W101" s="127">
        <f t="shared" si="33"/>
        <v>0</v>
      </c>
      <c r="X101" s="127">
        <f t="shared" si="33"/>
        <v>0</v>
      </c>
      <c r="Y101" s="127">
        <f t="shared" si="33"/>
        <v>0</v>
      </c>
      <c r="Z101" s="232">
        <f>+Z100+Z98+Z97+Z93+Z89+Z87+Z84+Z83+Z81+Z99</f>
        <v>-1451401</v>
      </c>
      <c r="AA101" s="102"/>
      <c r="AB101" s="126" t="s">
        <v>85</v>
      </c>
      <c r="AC101" s="232">
        <f>+AC100+AC98+AC97+AC93+AC89+AC87+AC84+AC83+AC81+AC99</f>
        <v>-1451825</v>
      </c>
      <c r="AD101" s="232">
        <f>+AD100+AD98+AD97+AD93+AD89+AD87+AD84+AD83+AD81</f>
        <v>424</v>
      </c>
    </row>
    <row r="102" spans="2:30" x14ac:dyDescent="0.2">
      <c r="B102" s="97" t="s">
        <v>86</v>
      </c>
      <c r="C102" s="102">
        <f>+C103</f>
        <v>5440</v>
      </c>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230">
        <f>+SUM(Z103:Z104)</f>
        <v>5440</v>
      </c>
      <c r="AA102" s="102"/>
      <c r="AB102" s="97" t="s">
        <v>86</v>
      </c>
      <c r="AC102" s="110">
        <f>+SUMIF($C$3:$Z$3,$AC$3,C102:Z102)</f>
        <v>5440</v>
      </c>
      <c r="AD102" s="251">
        <f>+SUMIF($C$3:$Z$3,$AD$3,C102:Z102)</f>
        <v>0</v>
      </c>
    </row>
    <row r="103" spans="2:30" x14ac:dyDescent="0.2">
      <c r="B103" s="98" t="s">
        <v>87</v>
      </c>
      <c r="C103" s="115">
        <f>+'[1]Pérdidas y ganancias'!$J$46</f>
        <v>5440</v>
      </c>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22">
        <f>+ROUND(SUM(C103:Y103),0)</f>
        <v>5440</v>
      </c>
      <c r="AA103" s="115"/>
      <c r="AB103" s="98" t="s">
        <v>87</v>
      </c>
      <c r="AC103" s="115"/>
      <c r="AD103" s="115"/>
    </row>
    <row r="104" spans="2:30" x14ac:dyDescent="0.2">
      <c r="B104" s="98" t="s">
        <v>88</v>
      </c>
      <c r="C104" s="115">
        <v>0</v>
      </c>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22">
        <f>+SUM(C104:Y104)</f>
        <v>0</v>
      </c>
      <c r="AA104" s="115"/>
      <c r="AB104" s="98" t="s">
        <v>88</v>
      </c>
      <c r="AC104" s="115"/>
      <c r="AD104" s="115"/>
    </row>
    <row r="105" spans="2:30" x14ac:dyDescent="0.2">
      <c r="B105" s="97" t="s">
        <v>89</v>
      </c>
      <c r="C105" s="102">
        <f>+SUM(C106:C107)</f>
        <v>-146888</v>
      </c>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230">
        <f>+SUM(Z106:Z107)</f>
        <v>-147312</v>
      </c>
      <c r="AA105" s="102"/>
      <c r="AB105" s="97" t="s">
        <v>89</v>
      </c>
      <c r="AC105" s="110">
        <f>+SUM(AC106:AC107)</f>
        <v>-146888</v>
      </c>
      <c r="AD105" s="110">
        <f>+SUM(AD106:AD107)</f>
        <v>-424</v>
      </c>
    </row>
    <row r="106" spans="2:30" x14ac:dyDescent="0.2">
      <c r="B106" s="98" t="s">
        <v>90</v>
      </c>
      <c r="C106" s="115">
        <f>+'[1]Pérdidas y ganancias'!$J$48</f>
        <v>-146462</v>
      </c>
      <c r="D106" s="115"/>
      <c r="E106" s="115"/>
      <c r="F106" s="115"/>
      <c r="G106" s="115"/>
      <c r="H106" s="115"/>
      <c r="I106" s="115"/>
      <c r="J106" s="115"/>
      <c r="K106" s="115"/>
      <c r="L106" s="115"/>
      <c r="M106" s="115"/>
      <c r="N106" s="115"/>
      <c r="O106" s="115"/>
      <c r="P106" s="115"/>
      <c r="Q106" s="115">
        <v>49548</v>
      </c>
      <c r="R106" s="115"/>
      <c r="S106" s="115"/>
      <c r="T106" s="115"/>
      <c r="U106" s="115"/>
      <c r="V106" s="115"/>
      <c r="W106" s="115"/>
      <c r="X106" s="115"/>
      <c r="Y106" s="115"/>
      <c r="Z106" s="122">
        <f>+ROUND(SUM(C106:Y106),0)</f>
        <v>-96914</v>
      </c>
      <c r="AA106" s="115"/>
      <c r="AB106" s="98" t="s">
        <v>90</v>
      </c>
      <c r="AC106" s="110">
        <f>+SUMIF($C$3:$Z$3,$AC$3,C106:Z106)</f>
        <v>-96914</v>
      </c>
      <c r="AD106" s="251">
        <f>+SUMIF($C$3:$Z$3,$AD$3,C106:Z106)</f>
        <v>0</v>
      </c>
    </row>
    <row r="107" spans="2:30" x14ac:dyDescent="0.2">
      <c r="B107" s="98" t="s">
        <v>91</v>
      </c>
      <c r="C107" s="115">
        <f>+'[1]Pérdidas y ganancias'!$J$49</f>
        <v>-426</v>
      </c>
      <c r="D107" s="115">
        <f>+[2]PL!$D$30</f>
        <v>-424</v>
      </c>
      <c r="E107" s="115"/>
      <c r="F107" s="115"/>
      <c r="G107" s="115"/>
      <c r="H107" s="115"/>
      <c r="I107" s="115"/>
      <c r="J107" s="115"/>
      <c r="K107" s="115"/>
      <c r="L107" s="115"/>
      <c r="M107" s="115"/>
      <c r="N107" s="115"/>
      <c r="O107" s="115"/>
      <c r="P107" s="115"/>
      <c r="Q107" s="115">
        <f>-Q106</f>
        <v>-49548</v>
      </c>
      <c r="R107" s="115"/>
      <c r="S107" s="115"/>
      <c r="T107" s="115"/>
      <c r="U107" s="115"/>
      <c r="V107" s="115"/>
      <c r="W107" s="115"/>
      <c r="X107" s="115"/>
      <c r="Y107" s="115"/>
      <c r="Z107" s="122">
        <f>+ROUND(SUM(C107:Y107),0)</f>
        <v>-50398</v>
      </c>
      <c r="AA107" s="115"/>
      <c r="AB107" s="98" t="s">
        <v>91</v>
      </c>
      <c r="AC107" s="110">
        <f>+SUMIF($C$3:$Z$3,$AC$3,C107:Z107)</f>
        <v>-49974</v>
      </c>
      <c r="AD107" s="251">
        <f>+SUMIF($C$3:$Z$3,$AD$3,C107:Z107)</f>
        <v>-424</v>
      </c>
    </row>
    <row r="108" spans="2:30" x14ac:dyDescent="0.2">
      <c r="B108" s="97" t="s">
        <v>92</v>
      </c>
      <c r="C108" s="102">
        <f>+C109</f>
        <v>0</v>
      </c>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230">
        <f>+Z109</f>
        <v>0</v>
      </c>
      <c r="AA108" s="102"/>
      <c r="AB108" s="97" t="s">
        <v>92</v>
      </c>
      <c r="AC108" s="110">
        <f>+SUMIF($C$3:$Z$3,$AC$3,C108:Z108)</f>
        <v>0</v>
      </c>
      <c r="AD108" s="251">
        <f>+SUMIF($C$3:$Z$3,$AD$3,C108:Z108)</f>
        <v>0</v>
      </c>
    </row>
    <row r="109" spans="2:30" x14ac:dyDescent="0.2">
      <c r="B109" s="99" t="s">
        <v>93</v>
      </c>
      <c r="C109" s="115">
        <v>0</v>
      </c>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22">
        <f>+SUM(C109:Y109)</f>
        <v>0</v>
      </c>
      <c r="AA109" s="115"/>
      <c r="AB109" s="99" t="s">
        <v>93</v>
      </c>
      <c r="AC109" s="110">
        <f>+SUMIF($C$3:$Z$3,$AC$3,C109:Z109)</f>
        <v>0</v>
      </c>
      <c r="AD109" s="251">
        <f>+SUMIF($C$3:$Z$3,$AD$3,C109:Z109)</f>
        <v>0</v>
      </c>
    </row>
    <row r="110" spans="2:30" x14ac:dyDescent="0.2">
      <c r="B110" s="100" t="s">
        <v>94</v>
      </c>
      <c r="C110" s="102">
        <f>+'[1]Pérdidas y ganancias'!$J$54</f>
        <v>-16721</v>
      </c>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231">
        <f>+ROUND(SUM(C110:Y110),0)</f>
        <v>-16721</v>
      </c>
      <c r="AA110" s="102"/>
      <c r="AB110" s="100" t="s">
        <v>94</v>
      </c>
      <c r="AC110" s="110">
        <f>+SUMIF($C$3:$Z$3,$AC$3,C110:Z110)</f>
        <v>-16721</v>
      </c>
      <c r="AD110" s="251">
        <f>+SUMIF($C$3:$Z$3,$AD$3,C110:Z110)</f>
        <v>0</v>
      </c>
    </row>
    <row r="111" spans="2:30" x14ac:dyDescent="0.2">
      <c r="B111" s="126" t="s">
        <v>95</v>
      </c>
      <c r="C111" s="127">
        <f>+C105+C102+C108+C110</f>
        <v>-158169</v>
      </c>
      <c r="D111" s="127">
        <f>+SUM(D102:D110)</f>
        <v>-424</v>
      </c>
      <c r="E111" s="127">
        <f t="shared" ref="E111:Y111" si="34">+SUM(E102:E110)</f>
        <v>0</v>
      </c>
      <c r="F111" s="127">
        <f>+SUM(F102:F110)</f>
        <v>0</v>
      </c>
      <c r="G111" s="127"/>
      <c r="H111" s="127"/>
      <c r="I111" s="127"/>
      <c r="J111" s="127"/>
      <c r="K111" s="127"/>
      <c r="L111" s="127">
        <f t="shared" si="34"/>
        <v>0</v>
      </c>
      <c r="M111" s="127"/>
      <c r="N111" s="127"/>
      <c r="O111" s="127"/>
      <c r="P111" s="127"/>
      <c r="Q111" s="127"/>
      <c r="R111" s="127"/>
      <c r="S111" s="127"/>
      <c r="T111" s="127"/>
      <c r="U111" s="127"/>
      <c r="V111" s="127"/>
      <c r="W111" s="127">
        <f t="shared" si="34"/>
        <v>0</v>
      </c>
      <c r="X111" s="127">
        <f t="shared" si="34"/>
        <v>0</v>
      </c>
      <c r="Y111" s="127">
        <f t="shared" si="34"/>
        <v>0</v>
      </c>
      <c r="Z111" s="232">
        <f>+Z102+Z105+Z108+Z110</f>
        <v>-158593</v>
      </c>
      <c r="AA111" s="102"/>
      <c r="AB111" s="126" t="s">
        <v>95</v>
      </c>
      <c r="AC111" s="232">
        <f t="shared" ref="AC111" si="35">+AC102+AC105+AC108+AC110</f>
        <v>-158169</v>
      </c>
      <c r="AD111" s="232">
        <f>+AD102+AD105+AD108+AD110</f>
        <v>-424</v>
      </c>
    </row>
    <row r="112" spans="2:30" x14ac:dyDescent="0.2">
      <c r="B112" s="126" t="s">
        <v>96</v>
      </c>
      <c r="C112" s="127">
        <f>+C111+C101</f>
        <v>-1609994</v>
      </c>
      <c r="D112" s="127">
        <f>+D101+D111</f>
        <v>0</v>
      </c>
      <c r="E112" s="127">
        <f t="shared" ref="E112:Y112" si="36">+E101+E111</f>
        <v>0</v>
      </c>
      <c r="F112" s="127">
        <f t="shared" si="36"/>
        <v>0</v>
      </c>
      <c r="G112" s="127"/>
      <c r="H112" s="127"/>
      <c r="I112" s="127"/>
      <c r="J112" s="127"/>
      <c r="K112" s="127"/>
      <c r="L112" s="127">
        <f t="shared" si="36"/>
        <v>0</v>
      </c>
      <c r="M112" s="127"/>
      <c r="N112" s="127"/>
      <c r="O112" s="127"/>
      <c r="P112" s="127"/>
      <c r="Q112" s="127"/>
      <c r="R112" s="127"/>
      <c r="S112" s="127"/>
      <c r="T112" s="127"/>
      <c r="U112" s="127"/>
      <c r="V112" s="127"/>
      <c r="W112" s="127">
        <f t="shared" si="36"/>
        <v>0</v>
      </c>
      <c r="X112" s="127">
        <f t="shared" si="36"/>
        <v>0</v>
      </c>
      <c r="Y112" s="127">
        <f t="shared" si="36"/>
        <v>0</v>
      </c>
      <c r="Z112" s="232">
        <f>+Z101+Z111</f>
        <v>-1609994</v>
      </c>
      <c r="AA112" s="102"/>
      <c r="AB112" s="126" t="s">
        <v>96</v>
      </c>
      <c r="AC112" s="232">
        <f t="shared" ref="AC112:AD112" si="37">+AC101+AC111</f>
        <v>-1609994</v>
      </c>
      <c r="AD112" s="232">
        <f t="shared" si="37"/>
        <v>0</v>
      </c>
    </row>
    <row r="113" spans="2:30" x14ac:dyDescent="0.2">
      <c r="B113" s="98" t="s">
        <v>106</v>
      </c>
      <c r="C113" s="115">
        <f>+'[1]Pérdidas y ganancias'!$J$61</f>
        <v>753339</v>
      </c>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22">
        <f>+SUM(C113:Y113)</f>
        <v>753339</v>
      </c>
      <c r="AA113" s="115"/>
      <c r="AB113" s="98" t="s">
        <v>106</v>
      </c>
      <c r="AC113" s="110">
        <f>+SUMIF($C$3:$Z$3,$AC$3,C113:Z113)</f>
        <v>753339</v>
      </c>
      <c r="AD113" s="251">
        <f>+SUMIF($C$3:$Z$3,$AD$3,C113:Z113)</f>
        <v>0</v>
      </c>
    </row>
    <row r="114" spans="2:30" x14ac:dyDescent="0.2">
      <c r="B114" s="124" t="s">
        <v>98</v>
      </c>
      <c r="C114" s="125">
        <f>+C113+C112</f>
        <v>-856655</v>
      </c>
      <c r="D114" s="125">
        <f>+D112+D113</f>
        <v>0</v>
      </c>
      <c r="E114" s="125">
        <f t="shared" ref="E114:Y114" si="38">+E112+E113</f>
        <v>0</v>
      </c>
      <c r="F114" s="125">
        <f t="shared" si="38"/>
        <v>0</v>
      </c>
      <c r="G114" s="125"/>
      <c r="H114" s="125"/>
      <c r="I114" s="125"/>
      <c r="J114" s="125"/>
      <c r="K114" s="125"/>
      <c r="L114" s="125">
        <f t="shared" si="38"/>
        <v>0</v>
      </c>
      <c r="M114" s="125"/>
      <c r="N114" s="125"/>
      <c r="O114" s="125"/>
      <c r="P114" s="125"/>
      <c r="Q114" s="125"/>
      <c r="R114" s="125"/>
      <c r="S114" s="125"/>
      <c r="T114" s="125"/>
      <c r="U114" s="125"/>
      <c r="V114" s="125"/>
      <c r="W114" s="125">
        <f t="shared" si="38"/>
        <v>0</v>
      </c>
      <c r="X114" s="125">
        <f t="shared" si="38"/>
        <v>0</v>
      </c>
      <c r="Y114" s="125">
        <f t="shared" si="38"/>
        <v>0</v>
      </c>
      <c r="Z114" s="233">
        <f>+Z112+Z113</f>
        <v>-856655</v>
      </c>
      <c r="AA114" s="102"/>
      <c r="AB114" s="124" t="s">
        <v>98</v>
      </c>
      <c r="AC114" s="233">
        <f t="shared" ref="AC114:AD114" si="39">+AC112+AC113</f>
        <v>-856655</v>
      </c>
      <c r="AD114" s="233">
        <f t="shared" si="39"/>
        <v>0</v>
      </c>
    </row>
    <row r="115" spans="2:30" x14ac:dyDescent="0.2">
      <c r="B115" s="99" t="s">
        <v>156</v>
      </c>
      <c r="C115" s="230">
        <f>+C114-C54</f>
        <v>0</v>
      </c>
      <c r="D115" s="230">
        <f t="shared" ref="D115:Z115" si="40">+D114-D54</f>
        <v>0</v>
      </c>
      <c r="E115" s="230">
        <f t="shared" si="40"/>
        <v>0</v>
      </c>
      <c r="F115" s="230">
        <f t="shared" si="40"/>
        <v>0</v>
      </c>
      <c r="G115" s="230"/>
      <c r="H115" s="230"/>
      <c r="I115" s="230"/>
      <c r="J115" s="230"/>
      <c r="K115" s="230"/>
      <c r="L115" s="230">
        <f t="shared" ref="L115" si="41">+L114-L54</f>
        <v>0</v>
      </c>
      <c r="M115" s="230"/>
      <c r="N115" s="230"/>
      <c r="O115" s="230"/>
      <c r="P115" s="230"/>
      <c r="Q115" s="230"/>
      <c r="R115" s="230"/>
      <c r="S115" s="230"/>
      <c r="T115" s="230"/>
      <c r="U115" s="230"/>
      <c r="V115" s="230"/>
      <c r="W115" s="230">
        <f t="shared" ref="W115" si="42">+W114-W54</f>
        <v>0</v>
      </c>
      <c r="X115" s="230">
        <f>+X114-X54</f>
        <v>0</v>
      </c>
      <c r="Y115" s="230">
        <f t="shared" ref="Y115" si="43">+Y114-Y54</f>
        <v>0</v>
      </c>
      <c r="Z115" s="230">
        <f t="shared" si="40"/>
        <v>0</v>
      </c>
      <c r="AA115" s="114"/>
      <c r="AB115" s="99"/>
      <c r="AC115" s="230">
        <f>+AC114-AC54</f>
        <v>0</v>
      </c>
      <c r="AD115" s="230">
        <f t="shared" ref="AD115" si="44">+AD114-AD54</f>
        <v>0</v>
      </c>
    </row>
  </sheetData>
  <autoFilter ref="A4:AF115" xr:uid="{00000000-0009-0000-0000-000008000000}"/>
  <pageMargins left="0.75" right="0.75" top="1" bottom="1" header="0.5" footer="0.5"/>
  <pageSetup paperSize="9" scale="5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EMSEngagementItemInfo xmlns="http://schemas.microsoft.com/DAEMSEngagementItemInfoXML">
  <EngagementID>5000582627</EngagementID>
  <LogicalEMSServerID>8049440004937129010</LogicalEMSServerID>
  <WorkingPaperID>2882971688000000013</WorkingPaperID>
</DAEMSEngagementItemInfo>
</file>

<file path=customXml/itemProps1.xml><?xml version="1.0" encoding="utf-8"?>
<ds:datastoreItem xmlns:ds="http://schemas.openxmlformats.org/officeDocument/2006/customXml" ds:itemID="{EFB91D39-640C-4322-A44D-FFBF6D5EE28F}">
  <ds:schemaRefs>
    <ds:schemaRef ds:uri="http://schemas.microsoft.com/DAEMSEngagementItemInfo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Checks</vt:lpstr>
      <vt:lpstr>BALANCE conso</vt:lpstr>
      <vt:lpstr>PL conso</vt:lpstr>
      <vt:lpstr>SORIE conso</vt:lpstr>
      <vt:lpstr>PN conso</vt:lpstr>
      <vt:lpstr>EFE conso</vt:lpstr>
      <vt:lpstr>BALANCE Ind.</vt:lpstr>
      <vt:lpstr>PL Ind.</vt:lpstr>
      <vt:lpstr>Sabana 2017 (2)</vt:lpstr>
      <vt:lpstr>'BALANCE Ind.'!Área_de_impresión</vt:lpstr>
      <vt:lpstr>'EFE conso'!Área_de_impresión</vt:lpstr>
      <vt:lpstr>'PL conso'!Área_de_impresión</vt:lpstr>
      <vt:lpstr>'PL Ind.'!Área_de_impresión</vt:lpstr>
      <vt:lpstr>'PN conso'!Área_de_impresión</vt:lpstr>
      <vt:lpstr>'SORIE conso'!Área_de_impresión</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Buenamanana, Marta (ES - Barcelona)</dc:creator>
  <cp:lastModifiedBy>Quentin Buraglio</cp:lastModifiedBy>
  <cp:lastPrinted>2018-10-05T16:30:02Z</cp:lastPrinted>
  <dcterms:created xsi:type="dcterms:W3CDTF">2016-10-25T19:02:59Z</dcterms:created>
  <dcterms:modified xsi:type="dcterms:W3CDTF">2018-10-09T09:21:59Z</dcterms:modified>
</cp:coreProperties>
</file>